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drawings/drawing3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:\D18\"/>
    </mc:Choice>
  </mc:AlternateContent>
  <xr:revisionPtr revIDLastSave="0" documentId="8_{A3BFFA43-090F-41E4-A605-0C6F0854103E}" xr6:coauthVersionLast="45" xr6:coauthVersionMax="45" xr10:uidLastSave="{00000000-0000-0000-0000-000000000000}"/>
  <bookViews>
    <workbookView xWindow="2505" yWindow="1230" windowWidth="15375" windowHeight="7875" tabRatio="672" xr2:uid="{00000000-000D-0000-FFFF-FFFF00000000}"/>
  </bookViews>
  <sheets>
    <sheet name="RainExample" sheetId="13" r:id="rId1"/>
    <sheet name="RainExampleChart" sheetId="14" r:id="rId2"/>
    <sheet name="Velocity vs. fall height" sheetId="11" r:id="rId3"/>
    <sheet name="Calc Narrative" sheetId="15" r:id="rId4"/>
  </sheets>
  <definedNames>
    <definedName name="_xlnm.Print_Area" localSheetId="2">'Velocity vs. fall height'!$A$2:$B$30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3" i="13" l="1"/>
  <c r="E22" i="13"/>
  <c r="E21" i="13"/>
  <c r="E20" i="13"/>
  <c r="E19" i="13"/>
  <c r="E18" i="13"/>
  <c r="E17" i="13"/>
  <c r="E16" i="13"/>
  <c r="E15" i="13"/>
  <c r="E14" i="13"/>
  <c r="E13" i="13"/>
  <c r="E12" i="13"/>
  <c r="E11" i="13"/>
  <c r="F17" i="13"/>
  <c r="F16" i="13"/>
  <c r="F15" i="13"/>
  <c r="F14" i="13"/>
  <c r="F13" i="13"/>
  <c r="F12" i="13"/>
  <c r="F11" i="13"/>
  <c r="F23" i="13"/>
  <c r="F22" i="13"/>
  <c r="F21" i="13"/>
  <c r="F20" i="13"/>
  <c r="F19" i="13"/>
  <c r="F18" i="13"/>
  <c r="C24" i="13" l="1"/>
  <c r="M11" i="13"/>
  <c r="M12" i="13" s="1"/>
  <c r="M13" i="13" s="1"/>
  <c r="M14" i="13" s="1"/>
  <c r="M15" i="13" s="1"/>
  <c r="M16" i="13" s="1"/>
  <c r="M17" i="13" s="1"/>
  <c r="M18" i="13" s="1"/>
  <c r="M19" i="13" s="1"/>
  <c r="M20" i="13" s="1"/>
  <c r="M21" i="13" s="1"/>
  <c r="M22" i="13" s="1"/>
  <c r="M23" i="13" s="1"/>
  <c r="I23" i="13"/>
  <c r="J23" i="13" s="1"/>
  <c r="I22" i="13"/>
  <c r="J22" i="13" s="1"/>
  <c r="I21" i="13"/>
  <c r="J21" i="13" s="1"/>
  <c r="I20" i="13"/>
  <c r="J20" i="13" s="1"/>
  <c r="I19" i="13"/>
  <c r="J19" i="13" s="1"/>
  <c r="I18" i="13"/>
  <c r="J18" i="13" s="1"/>
  <c r="I17" i="13"/>
  <c r="J17" i="13" s="1"/>
  <c r="I16" i="13"/>
  <c r="J16" i="13" s="1"/>
  <c r="I15" i="13"/>
  <c r="J15" i="13" s="1"/>
  <c r="I14" i="13"/>
  <c r="J14" i="13" s="1"/>
  <c r="I13" i="13"/>
  <c r="J13" i="13" s="1"/>
  <c r="I12" i="13"/>
  <c r="J12" i="13" s="1"/>
  <c r="I11" i="13"/>
  <c r="J11" i="13" s="1"/>
  <c r="K13" i="13" l="1"/>
  <c r="F31" i="13"/>
  <c r="K12" i="13"/>
  <c r="F30" i="13"/>
  <c r="K20" i="13"/>
  <c r="L20" i="13" s="1"/>
  <c r="F38" i="13"/>
  <c r="K11" i="13"/>
  <c r="L11" i="13" s="1"/>
  <c r="F29" i="13"/>
  <c r="K15" i="13"/>
  <c r="F33" i="13"/>
  <c r="K19" i="13"/>
  <c r="F37" i="13"/>
  <c r="K14" i="13"/>
  <c r="L14" i="13" s="1"/>
  <c r="F32" i="13"/>
  <c r="K18" i="13"/>
  <c r="P18" i="13" s="1"/>
  <c r="F36" i="13"/>
  <c r="K22" i="13"/>
  <c r="L22" i="13" s="1"/>
  <c r="F40" i="13"/>
  <c r="K17" i="13"/>
  <c r="L17" i="13" s="1"/>
  <c r="F35" i="13"/>
  <c r="K21" i="13"/>
  <c r="L21" i="13" s="1"/>
  <c r="F39" i="13"/>
  <c r="K16" i="13"/>
  <c r="L16" i="13" s="1"/>
  <c r="F34" i="13"/>
  <c r="K23" i="13"/>
  <c r="P23" i="13" s="1"/>
  <c r="F41" i="13"/>
  <c r="P21" i="13"/>
  <c r="N20" i="13"/>
  <c r="N16" i="13"/>
  <c r="N12" i="13"/>
  <c r="N21" i="13"/>
  <c r="N17" i="13"/>
  <c r="N13" i="13"/>
  <c r="N22" i="13"/>
  <c r="N18" i="13"/>
  <c r="N14" i="13"/>
  <c r="N23" i="13"/>
  <c r="N19" i="13"/>
  <c r="N15" i="13"/>
  <c r="N11" i="13"/>
  <c r="P11" i="13"/>
  <c r="D22" i="13"/>
  <c r="D18" i="13"/>
  <c r="D14" i="13"/>
  <c r="D21" i="13"/>
  <c r="D13" i="13"/>
  <c r="D23" i="13"/>
  <c r="D19" i="13"/>
  <c r="D15" i="13"/>
  <c r="D11" i="13"/>
  <c r="D20" i="13"/>
  <c r="D16" i="13"/>
  <c r="D12" i="13"/>
  <c r="D17" i="13"/>
  <c r="H15" i="11"/>
  <c r="H14" i="11"/>
  <c r="H13" i="11"/>
  <c r="H12" i="11"/>
  <c r="H11" i="11"/>
  <c r="H10" i="11"/>
  <c r="L18" i="13" l="1"/>
  <c r="P17" i="13"/>
  <c r="S17" i="13" s="1"/>
  <c r="T17" i="13" s="1"/>
  <c r="E41" i="13"/>
  <c r="E40" i="13"/>
  <c r="E33" i="13"/>
  <c r="E31" i="13"/>
  <c r="E34" i="13"/>
  <c r="E35" i="13"/>
  <c r="E36" i="13"/>
  <c r="E37" i="13"/>
  <c r="E29" i="13"/>
  <c r="E30" i="13"/>
  <c r="L15" i="13"/>
  <c r="P15" i="13"/>
  <c r="S15" i="13" s="1"/>
  <c r="T15" i="13" s="1"/>
  <c r="P13" i="13"/>
  <c r="S13" i="13" s="1"/>
  <c r="T13" i="13" s="1"/>
  <c r="E39" i="13"/>
  <c r="E32" i="13"/>
  <c r="E38" i="13"/>
  <c r="P20" i="13"/>
  <c r="L23" i="13"/>
  <c r="P22" i="13"/>
  <c r="S22" i="13" s="1"/>
  <c r="T22" i="13" s="1"/>
  <c r="P14" i="13"/>
  <c r="S14" i="13" s="1"/>
  <c r="T14" i="13" s="1"/>
  <c r="P16" i="13"/>
  <c r="O16" i="13" s="1"/>
  <c r="Q16" i="13" s="1"/>
  <c r="R16" i="13" s="1"/>
  <c r="L13" i="13"/>
  <c r="L19" i="13"/>
  <c r="P12" i="13"/>
  <c r="S12" i="13" s="1"/>
  <c r="T12" i="13" s="1"/>
  <c r="P19" i="13"/>
  <c r="O19" i="13" s="1"/>
  <c r="Q19" i="13" s="1"/>
  <c r="R19" i="13" s="1"/>
  <c r="L12" i="13"/>
  <c r="S18" i="13"/>
  <c r="T18" i="13" s="1"/>
  <c r="O18" i="13"/>
  <c r="Q18" i="13" s="1"/>
  <c r="R18" i="13" s="1"/>
  <c r="O20" i="13"/>
  <c r="Q20" i="13" s="1"/>
  <c r="R20" i="13" s="1"/>
  <c r="S20" i="13"/>
  <c r="T20" i="13" s="1"/>
  <c r="S23" i="13"/>
  <c r="T23" i="13" s="1"/>
  <c r="O23" i="13"/>
  <c r="Q23" i="13" s="1"/>
  <c r="R23" i="13" s="1"/>
  <c r="O17" i="13"/>
  <c r="Q17" i="13" s="1"/>
  <c r="R17" i="13" s="1"/>
  <c r="S11" i="13"/>
  <c r="O11" i="13"/>
  <c r="Q11" i="13" s="1"/>
  <c r="O22" i="13"/>
  <c r="Q22" i="13" s="1"/>
  <c r="R22" i="13" s="1"/>
  <c r="S21" i="13"/>
  <c r="T21" i="13" s="1"/>
  <c r="O21" i="13"/>
  <c r="Q21" i="13" s="1"/>
  <c r="R21" i="13" s="1"/>
  <c r="D24" i="13"/>
  <c r="S16" i="13" l="1"/>
  <c r="T16" i="13" s="1"/>
  <c r="O13" i="13"/>
  <c r="Q13" i="13" s="1"/>
  <c r="R13" i="13" s="1"/>
  <c r="O14" i="13"/>
  <c r="Q14" i="13" s="1"/>
  <c r="R14" i="13" s="1"/>
  <c r="O15" i="13"/>
  <c r="Q15" i="13" s="1"/>
  <c r="R15" i="13" s="1"/>
  <c r="S19" i="13"/>
  <c r="T19" i="13" s="1"/>
  <c r="O12" i="13"/>
  <c r="Q12" i="13" s="1"/>
  <c r="R12" i="13" s="1"/>
  <c r="T11" i="13"/>
  <c r="R11" i="13"/>
  <c r="H39" i="11"/>
  <c r="H38" i="11"/>
  <c r="H37" i="11"/>
  <c r="H36" i="11"/>
  <c r="H35" i="11"/>
  <c r="H34" i="11"/>
  <c r="H27" i="11"/>
  <c r="H26" i="11"/>
  <c r="H25" i="11"/>
  <c r="H24" i="11"/>
  <c r="H23" i="11"/>
  <c r="H22" i="11"/>
  <c r="S24" i="13" l="1"/>
  <c r="T24" i="13"/>
  <c r="R24" i="13"/>
  <c r="U18" i="13" s="1"/>
  <c r="Q24" i="13"/>
  <c r="U14" i="13" l="1"/>
  <c r="U19" i="13"/>
  <c r="U16" i="13"/>
  <c r="U13" i="13"/>
  <c r="U21" i="13"/>
  <c r="U12" i="13"/>
  <c r="U23" i="13"/>
  <c r="U11" i="13"/>
  <c r="U22" i="13"/>
  <c r="U15" i="13"/>
  <c r="U17" i="13"/>
  <c r="U20" i="13"/>
  <c r="U24" i="13" l="1"/>
</calcChain>
</file>

<file path=xl/sharedStrings.xml><?xml version="1.0" encoding="utf-8"?>
<sst xmlns="http://schemas.openxmlformats.org/spreadsheetml/2006/main" count="142" uniqueCount="105">
  <si>
    <t>Drop size, mm</t>
  </si>
  <si>
    <t>Fall height, ft</t>
  </si>
  <si>
    <t>Fall velocity, ft/s</t>
  </si>
  <si>
    <t>Terminal</t>
  </si>
  <si>
    <t>Terminal velocity, ft/s</t>
  </si>
  <si>
    <t>Rainfall Intensity (in/hr):</t>
  </si>
  <si>
    <t>(measured)</t>
  </si>
  <si>
    <t>(target)</t>
  </si>
  <si>
    <t>starting at zero velocity</t>
  </si>
  <si>
    <t>Velocity, ft/s</t>
  </si>
  <si>
    <t>Drops falling from H = 10 to 15 ft</t>
  </si>
  <si>
    <t>Enter fall distance H, ft:</t>
  </si>
  <si>
    <t>FROM CHART</t>
  </si>
  <si>
    <t>Drops falling from H = 15 to 20 ft</t>
  </si>
  <si>
    <t>a</t>
  </si>
  <si>
    <t>b</t>
  </si>
  <si>
    <t>c</t>
  </si>
  <si>
    <t>d</t>
  </si>
  <si>
    <t>Duration (min)</t>
  </si>
  <si>
    <t>% of Kinetic Energy in class interval</t>
  </si>
  <si>
    <t>Laws and Parsons 1943:</t>
  </si>
  <si>
    <t>Sieve size, upper (mm)</t>
  </si>
  <si>
    <t>Sieve size, lower (mm)</t>
  </si>
  <si>
    <t>Average sieve size (mm)</t>
  </si>
  <si>
    <t>From above table:</t>
  </si>
  <si>
    <t>Ground Velocity (m/s)</t>
  </si>
  <si>
    <t>Ground Velocity (ft/s)</t>
  </si>
  <si>
    <t>Kinetic Energy (Joules)</t>
  </si>
  <si>
    <t>*</t>
  </si>
  <si>
    <t>**</t>
  </si>
  <si>
    <t>Sum</t>
  </si>
  <si>
    <t>8 inch pan = 0.0324 square meters of area</t>
  </si>
  <si>
    <t>8 inch pan = 0.3491 square feet of area</t>
  </si>
  <si>
    <t>mass ratio</t>
  </si>
  <si>
    <t>mass of pellet (mg)</t>
  </si>
  <si>
    <t>Drops falling from H = 5 to 10 ft</t>
  </si>
  <si>
    <t>Flour Calibration Data</t>
  </si>
  <si>
    <t>From cubic regression computed on sheet "Velocity vs. fall height" for 10 - 15 ft</t>
  </si>
  <si>
    <t>Sieve No</t>
  </si>
  <si>
    <t>Sieve Size (mm)</t>
  </si>
  <si>
    <t>No. of Pellets, Cp</t>
  </si>
  <si>
    <t>Counted, C or Estimated, E</t>
  </si>
  <si>
    <t>Mass Per Pellet, W (g)</t>
  </si>
  <si>
    <t>Mass of Rain Drop with Correction, Md (g)</t>
  </si>
  <si>
    <t>Average Rain Drop, Dr (mm)</t>
  </si>
  <si>
    <t>Cumulative Mass Retained, CMR (g)</t>
  </si>
  <si>
    <t>Percent Passing, PP</t>
  </si>
  <si>
    <t>1/4 in</t>
  </si>
  <si>
    <t>No. 4</t>
  </si>
  <si>
    <t>No. 5</t>
  </si>
  <si>
    <t>No. 6</t>
  </si>
  <si>
    <t>No. 7</t>
  </si>
  <si>
    <t>No. 8</t>
  </si>
  <si>
    <t>No. 10</t>
  </si>
  <si>
    <t>No. 12</t>
  </si>
  <si>
    <t>No. 14</t>
  </si>
  <si>
    <t>No. 18</t>
  </si>
  <si>
    <t>No. 35</t>
  </si>
  <si>
    <t>No. 60</t>
  </si>
  <si>
    <t>Pan = No. 70</t>
  </si>
  <si>
    <t>C</t>
  </si>
  <si>
    <t>E for 200</t>
  </si>
  <si>
    <t>mass per pellet, E</t>
  </si>
  <si>
    <t>Average Rain Drop, Dr (in)</t>
  </si>
  <si>
    <t>Parameters from cubic regression V = aX3 + bX2 + cX + d</t>
  </si>
  <si>
    <t>Mass of Pellets Retained (lb)</t>
  </si>
  <si>
    <t>Fall height H (ft)</t>
  </si>
  <si>
    <t>% of Mass per Size (%)</t>
  </si>
  <si>
    <t>weight per pellet (mg)</t>
  </si>
  <si>
    <t>Mass of Pellets Retained on Sieve (g)</t>
  </si>
  <si>
    <t>input data</t>
  </si>
  <si>
    <t>in/hr</t>
  </si>
  <si>
    <t>min</t>
  </si>
  <si>
    <r>
      <t>Kinetic Energy per m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 xml:space="preserve"> (Joules per m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>)*</t>
    </r>
  </si>
  <si>
    <t>where:</t>
  </si>
  <si>
    <t>Calculation Narrative:</t>
  </si>
  <si>
    <t>Dri = Diameter of average raindrop, nearest 0.001 mm,</t>
  </si>
  <si>
    <t>Calculate the average mass of raindrop, W, for each sieve size. Divide the mass of the pellets, Mp, by the number of pellets, Cp, retained on each sieve.</t>
  </si>
  <si>
    <t>Calculate the mass of the raindrop, Md, with correction (Laws and Parson, 1943) using the following equation:</t>
  </si>
  <si>
    <t>𝑊𝑖 = 𝑀𝑝𝑖 / 𝐶𝑝𝑖</t>
  </si>
  <si>
    <t>Wi = average mass of pellet, nearest 0.0001 g, Mpi = mass of pellets, nearest 0.0001 g, Cpi = number of pellets, and I = Subscript indicating the sieve size</t>
  </si>
  <si>
    <t>Calculate the diameter of average raindrop, Dr, using the following equation:</t>
  </si>
  <si>
    <t>𝐷𝑟𝑖 = 10 × (6 / 𝜋 x Mdi )1/3</t>
  </si>
  <si>
    <t>Calculate the percent passing, PP, each sieve using the following equation:</t>
  </si>
  <si>
    <t>𝑃𝑃𝑖 = 100 [(1 — 𝐶𝑀𝑅𝑖)/Mt]</t>
  </si>
  <si>
    <t>Kinetic Energy (ft-lb)</t>
  </si>
  <si>
    <r>
      <t>Kinetic Energy per ft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 xml:space="preserve">  (ft-lb/ft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>)**</t>
    </r>
  </si>
  <si>
    <t>𝑀𝑑𝑖 = (-24.697 × 𝑊𝑖2 + 3.6167 × 𝑊𝑖 + 1.0287) × 𝑊𝑖</t>
  </si>
  <si>
    <r>
      <t>M</t>
    </r>
    <r>
      <rPr>
        <vertAlign val="subscript"/>
        <sz val="10"/>
        <rFont val="Times New Roman"/>
        <family val="1"/>
      </rPr>
      <t>di</t>
    </r>
    <r>
      <rPr>
        <sz val="10"/>
        <rFont val="Times New Roman"/>
        <family val="1"/>
      </rPr>
      <t xml:space="preserve"> = corrected mass of pellet, nearest 0.0001 g,</t>
    </r>
  </si>
  <si>
    <r>
      <t>PP</t>
    </r>
    <r>
      <rPr>
        <vertAlign val="subscript"/>
        <sz val="10"/>
        <rFont val="Times New Roman"/>
        <family val="1"/>
      </rPr>
      <t>i</t>
    </r>
    <r>
      <rPr>
        <sz val="10"/>
        <rFont val="Times New Roman"/>
        <family val="1"/>
      </rPr>
      <t xml:space="preserve"> = Percent passing each sieve, nearest 1%,</t>
    </r>
  </si>
  <si>
    <r>
      <t>CMR</t>
    </r>
    <r>
      <rPr>
        <vertAlign val="subscript"/>
        <sz val="10"/>
        <rFont val="Times New Roman"/>
        <family val="1"/>
      </rPr>
      <t>i</t>
    </r>
    <r>
      <rPr>
        <sz val="10"/>
        <rFont val="Times New Roman"/>
        <family val="1"/>
      </rPr>
      <t xml:space="preserve"> = cumulative mass of pellets retained, nearest 0.0001 g; where CMRi is the mass of the pellets retained on an individual sieve plus the masses of pellets retained on all the coarser sieves in a given sieve set.</t>
    </r>
  </si>
  <si>
    <r>
      <t>M</t>
    </r>
    <r>
      <rPr>
        <vertAlign val="subscript"/>
        <sz val="10"/>
        <rFont val="Times New Roman"/>
        <family val="1"/>
      </rPr>
      <t>t</t>
    </r>
    <r>
      <rPr>
        <sz val="10"/>
        <rFont val="Times New Roman"/>
        <family val="1"/>
      </rPr>
      <t xml:space="preserve"> = total mass of pellets, nearest 0.0001 g</t>
    </r>
  </si>
  <si>
    <r>
      <t>Graph the percent passing, PP, versus log of raindrop diameter, D</t>
    </r>
    <r>
      <rPr>
        <vertAlign val="subscript"/>
        <sz val="10"/>
        <rFont val="Times New Roman"/>
        <family val="1"/>
      </rPr>
      <t>r</t>
    </r>
    <r>
      <rPr>
        <sz val="10"/>
        <rFont val="Times New Roman"/>
        <family val="1"/>
      </rPr>
      <t xml:space="preserve"> in mm. From the graph, determine and record the diameter of the particle-size distribution, D</t>
    </r>
    <r>
      <rPr>
        <vertAlign val="subscript"/>
        <sz val="10"/>
        <rFont val="Times New Roman"/>
        <family val="1"/>
      </rPr>
      <t>50</t>
    </r>
    <r>
      <rPr>
        <sz val="10"/>
        <rFont val="Times New Roman"/>
        <family val="1"/>
      </rPr>
      <t>. D</t>
    </r>
    <r>
      <rPr>
        <vertAlign val="subscript"/>
        <sz val="10"/>
        <rFont val="Times New Roman"/>
        <family val="1"/>
      </rPr>
      <t>50</t>
    </r>
    <r>
      <rPr>
        <sz val="10"/>
        <rFont val="Times New Roman"/>
        <family val="1"/>
      </rPr>
      <t xml:space="preserve"> is the diameter associated with 50% of the cumulative percent passing of the material in a particle-size distribution. </t>
    </r>
  </si>
  <si>
    <r>
      <t>Plot the intensity, I, and D</t>
    </r>
    <r>
      <rPr>
        <vertAlign val="subscript"/>
        <sz val="10"/>
        <rFont val="Times New Roman"/>
        <family val="1"/>
      </rPr>
      <t>50</t>
    </r>
    <r>
      <rPr>
        <sz val="10"/>
        <rFont val="Times New Roman"/>
        <family val="1"/>
      </rPr>
      <t xml:space="preserve"> value against the curve in Fig. 1. If the point is on or above the Laws and Parson (1943) Diameter-Intensity Plot, it is acceptable. If the point is below the curve, make adjustments and repeat the calibration.</t>
    </r>
  </si>
  <si>
    <r>
      <t>Calculate the fall velocity, V</t>
    </r>
    <r>
      <rPr>
        <vertAlign val="subscript"/>
        <sz val="10"/>
        <rFont val="Times New Roman"/>
        <family val="1"/>
      </rPr>
      <t>i</t>
    </r>
    <r>
      <rPr>
        <sz val="10"/>
        <rFont val="Times New Roman"/>
        <family val="1"/>
      </rPr>
      <t>, in ft/sec for each average raindrop diameter, D</t>
    </r>
    <r>
      <rPr>
        <vertAlign val="subscript"/>
        <sz val="10"/>
        <rFont val="Times New Roman"/>
        <family val="1"/>
      </rPr>
      <t>ri</t>
    </r>
    <r>
      <rPr>
        <sz val="10"/>
        <rFont val="Times New Roman"/>
        <family val="1"/>
      </rPr>
      <t>, in mm using the following cubic regression equation:</t>
    </r>
  </si>
  <si>
    <r>
      <t>V</t>
    </r>
    <r>
      <rPr>
        <vertAlign val="subscript"/>
        <sz val="10"/>
        <rFont val="Times New Roman"/>
        <family val="1"/>
      </rPr>
      <t>i</t>
    </r>
    <r>
      <rPr>
        <sz val="10"/>
        <rFont val="Times New Roman"/>
        <family val="1"/>
      </rPr>
      <t xml:space="preserve"> = 0.0988 x D</t>
    </r>
    <r>
      <rPr>
        <vertAlign val="subscript"/>
        <sz val="10"/>
        <rFont val="Times New Roman"/>
        <family val="1"/>
      </rPr>
      <t>ri</t>
    </r>
    <r>
      <rPr>
        <vertAlign val="superscript"/>
        <sz val="10"/>
        <rFont val="Times New Roman"/>
        <family val="1"/>
      </rPr>
      <t>3</t>
    </r>
    <r>
      <rPr>
        <sz val="10"/>
        <rFont val="Times New Roman"/>
        <family val="1"/>
      </rPr>
      <t xml:space="preserve"> - 1.5985 x D</t>
    </r>
    <r>
      <rPr>
        <vertAlign val="subscript"/>
        <sz val="10"/>
        <rFont val="Times New Roman"/>
        <family val="1"/>
      </rPr>
      <t>ri</t>
    </r>
    <r>
      <rPr>
        <vertAlign val="superscript"/>
        <sz val="10"/>
        <rFont val="Times New Roman"/>
        <family val="1"/>
      </rPr>
      <t>2</t>
    </r>
    <r>
      <rPr>
        <sz val="10"/>
        <rFont val="Times New Roman"/>
        <family val="1"/>
      </rPr>
      <t xml:space="preserve"> + 9.2182 x D</t>
    </r>
    <r>
      <rPr>
        <vertAlign val="subscript"/>
        <sz val="10"/>
        <rFont val="Times New Roman"/>
        <family val="1"/>
      </rPr>
      <t>ri</t>
    </r>
    <r>
      <rPr>
        <sz val="10"/>
        <rFont val="Times New Roman"/>
        <family val="1"/>
      </rPr>
      <t xml:space="preserve"> + 6.555</t>
    </r>
  </si>
  <si>
    <r>
      <t>Calculate the kinetic energy per area, KE</t>
    </r>
    <r>
      <rPr>
        <vertAlign val="subscript"/>
        <sz val="10"/>
        <rFont val="Times New Roman"/>
        <family val="1"/>
      </rPr>
      <t>i</t>
    </r>
    <r>
      <rPr>
        <sz val="10"/>
        <rFont val="Times New Roman"/>
        <family val="1"/>
      </rPr>
      <t>, in ft-lb/ft</t>
    </r>
    <r>
      <rPr>
        <vertAlign val="superscript"/>
        <sz val="10"/>
        <rFont val="Times New Roman"/>
        <family val="1"/>
      </rPr>
      <t>2</t>
    </r>
    <r>
      <rPr>
        <sz val="10"/>
        <rFont val="Times New Roman"/>
        <family val="1"/>
      </rPr>
      <t xml:space="preserve"> for each average raindrop diameter, D</t>
    </r>
    <r>
      <rPr>
        <vertAlign val="subscript"/>
        <sz val="10"/>
        <rFont val="Times New Roman"/>
        <family val="1"/>
      </rPr>
      <t>ri</t>
    </r>
    <r>
      <rPr>
        <sz val="10"/>
        <rFont val="Times New Roman"/>
        <family val="1"/>
      </rPr>
      <t>, using the following equation with M</t>
    </r>
    <r>
      <rPr>
        <vertAlign val="subscript"/>
        <sz val="10"/>
        <rFont val="Times New Roman"/>
        <family val="1"/>
      </rPr>
      <t>di</t>
    </r>
    <r>
      <rPr>
        <sz val="10"/>
        <rFont val="Times New Roman"/>
        <family val="1"/>
      </rPr>
      <t xml:space="preserve"> in lbs and V</t>
    </r>
    <r>
      <rPr>
        <vertAlign val="subscript"/>
        <sz val="10"/>
        <rFont val="Times New Roman"/>
        <family val="1"/>
      </rPr>
      <t>i</t>
    </r>
    <r>
      <rPr>
        <sz val="10"/>
        <rFont val="Times New Roman"/>
        <family val="1"/>
      </rPr>
      <t xml:space="preserve"> in ft/sec:</t>
    </r>
  </si>
  <si>
    <r>
      <t>KE</t>
    </r>
    <r>
      <rPr>
        <vertAlign val="subscript"/>
        <sz val="10"/>
        <rFont val="Times New Roman"/>
        <family val="1"/>
      </rPr>
      <t>i</t>
    </r>
    <r>
      <rPr>
        <sz val="10"/>
        <rFont val="Times New Roman"/>
        <family val="1"/>
      </rPr>
      <t xml:space="preserve"> = 0.5 x M</t>
    </r>
    <r>
      <rPr>
        <vertAlign val="subscript"/>
        <sz val="10"/>
        <rFont val="Times New Roman"/>
        <family val="1"/>
      </rPr>
      <t>di</t>
    </r>
    <r>
      <rPr>
        <sz val="10"/>
        <rFont val="Times New Roman"/>
        <family val="1"/>
      </rPr>
      <t xml:space="preserve"> x V</t>
    </r>
    <r>
      <rPr>
        <vertAlign val="subscript"/>
        <sz val="10"/>
        <rFont val="Times New Roman"/>
        <family val="1"/>
      </rPr>
      <t>𝑖</t>
    </r>
    <r>
      <rPr>
        <vertAlign val="superscript"/>
        <sz val="10"/>
        <rFont val="Times New Roman"/>
        <family val="1"/>
      </rPr>
      <t>2</t>
    </r>
    <r>
      <rPr>
        <sz val="10"/>
        <rFont val="Times New Roman"/>
        <family val="1"/>
      </rPr>
      <t xml:space="preserve"> / 0.3491</t>
    </r>
  </si>
  <si>
    <r>
      <t>Sum the kinetic energy per area for each average raindrop for all the raindrop size classes represented in the evaluation to obtain the total kinetic energy per unit area, KE</t>
    </r>
    <r>
      <rPr>
        <vertAlign val="subscript"/>
        <sz val="10"/>
        <rFont val="Times New Roman"/>
        <family val="1"/>
      </rPr>
      <t>t</t>
    </r>
    <r>
      <rPr>
        <sz val="10"/>
        <rFont val="Times New Roman"/>
        <family val="1"/>
      </rPr>
      <t>, as follows:</t>
    </r>
  </si>
  <si>
    <r>
      <t>KE</t>
    </r>
    <r>
      <rPr>
        <vertAlign val="subscript"/>
        <sz val="10"/>
        <rFont val="Times New Roman"/>
        <family val="1"/>
      </rPr>
      <t>t</t>
    </r>
    <r>
      <rPr>
        <sz val="10"/>
        <rFont val="Times New Roman"/>
        <family val="1"/>
      </rPr>
      <t xml:space="preserve"> = </t>
    </r>
    <r>
      <rPr>
        <sz val="10"/>
        <rFont val="Calibri"/>
        <family val="2"/>
      </rPr>
      <t>∑</t>
    </r>
    <r>
      <rPr>
        <sz val="10"/>
        <rFont val="Times New Roman"/>
        <family val="1"/>
      </rPr>
      <t xml:space="preserve"> KE</t>
    </r>
    <r>
      <rPr>
        <vertAlign val="subscript"/>
        <sz val="10"/>
        <rFont val="Times New Roman"/>
        <family val="1"/>
      </rPr>
      <t>i</t>
    </r>
  </si>
  <si>
    <t>Date</t>
  </si>
  <si>
    <t>mm/dd/yyyy</t>
  </si>
  <si>
    <t>Location</t>
  </si>
  <si>
    <t>Collected By:</t>
  </si>
  <si>
    <t>Analyzed By: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</si>
</sst>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"/>
    <numFmt numFmtId="165" formatCode="0.0"/>
    <numFmt numFmtId="166" formatCode="0.00000"/>
    <numFmt numFmtId="167" formatCode="0.0000"/>
  </numFmts>
  <fonts count="14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color rgb="FF002060"/>
      <name val="Arial"/>
      <family val="2"/>
    </font>
    <font>
      <vertAlign val="superscript"/>
      <sz val="10"/>
      <name val="Arial"/>
      <family val="2"/>
    </font>
    <font>
      <sz val="10"/>
      <name val="Arial"/>
      <family val="2"/>
    </font>
    <font>
      <sz val="8"/>
      <name val="Times New Roman"/>
      <family val="1"/>
    </font>
    <font>
      <sz val="10"/>
      <name val="Times New Roman"/>
      <family val="1"/>
    </font>
    <font>
      <sz val="10"/>
      <name val="Calibri"/>
      <family val="2"/>
    </font>
    <font>
      <vertAlign val="subscript"/>
      <sz val="10"/>
      <name val="Times New Roman"/>
      <family val="1"/>
    </font>
    <font>
      <vertAlign val="superscript"/>
      <sz val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CFFF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8" fillId="0" borderId="0" applyFont="0" applyFill="0" applyBorder="0" applyAlignment="0" applyProtection="0"/>
  </cellStyleXfs>
  <cellXfs count="119">
    <xf numFmtId="0" fontId="0" fillId="0" borderId="0" xfId="0"/>
    <xf numFmtId="0" fontId="3" fillId="0" borderId="0" xfId="0" applyFont="1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2" xfId="0" applyBorder="1" applyAlignment="1">
      <alignment horizontal="center"/>
    </xf>
    <xf numFmtId="2" fontId="0" fillId="0" borderId="0" xfId="0" applyNumberFormat="1" applyBorder="1" applyAlignment="1">
      <alignment horizontal="center"/>
    </xf>
    <xf numFmtId="2" fontId="0" fillId="0" borderId="2" xfId="0" applyNumberFormat="1" applyBorder="1" applyAlignment="1">
      <alignment horizontal="center"/>
    </xf>
    <xf numFmtId="0" fontId="0" fillId="0" borderId="0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65" fontId="0" fillId="0" borderId="8" xfId="0" applyNumberFormat="1" applyBorder="1" applyAlignment="1">
      <alignment horizontal="center"/>
    </xf>
    <xf numFmtId="165" fontId="0" fillId="0" borderId="7" xfId="0" applyNumberFormat="1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0" fillId="0" borderId="2" xfId="0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center" wrapText="1"/>
    </xf>
    <xf numFmtId="0" fontId="5" fillId="0" borderId="0" xfId="0" applyFont="1" applyAlignment="1">
      <alignment wrapText="1"/>
    </xf>
    <xf numFmtId="165" fontId="0" fillId="0" borderId="0" xfId="0" applyNumberFormat="1" applyBorder="1"/>
    <xf numFmtId="0" fontId="0" fillId="0" borderId="4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0" xfId="0" applyBorder="1" applyAlignment="1">
      <alignment horizontal="right" vertical="center" wrapText="1"/>
    </xf>
    <xf numFmtId="0" fontId="3" fillId="0" borderId="0" xfId="0" applyFont="1" applyBorder="1"/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2" fontId="0" fillId="0" borderId="3" xfId="0" applyNumberFormat="1" applyBorder="1" applyAlignment="1">
      <alignment horizontal="center"/>
    </xf>
    <xf numFmtId="2" fontId="0" fillId="0" borderId="4" xfId="0" applyNumberFormat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1" fillId="0" borderId="0" xfId="0" applyFont="1" applyBorder="1"/>
    <xf numFmtId="0" fontId="1" fillId="0" borderId="0" xfId="0" applyFont="1" applyFill="1" applyBorder="1"/>
    <xf numFmtId="0" fontId="3" fillId="2" borderId="0" xfId="0" applyFont="1" applyFill="1" applyBorder="1" applyAlignment="1">
      <alignment horizontal="left"/>
    </xf>
    <xf numFmtId="2" fontId="3" fillId="0" borderId="0" xfId="0" applyNumberFormat="1" applyFont="1" applyBorder="1" applyAlignment="1">
      <alignment horizontal="center"/>
    </xf>
    <xf numFmtId="164" fontId="3" fillId="0" borderId="8" xfId="0" applyNumberFormat="1" applyFont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2" fontId="3" fillId="0" borderId="2" xfId="0" applyNumberFormat="1" applyFont="1" applyBorder="1" applyAlignment="1">
      <alignment horizontal="center"/>
    </xf>
    <xf numFmtId="164" fontId="3" fillId="0" borderId="7" xfId="0" applyNumberFormat="1" applyFont="1" applyBorder="1" applyAlignment="1">
      <alignment horizontal="center"/>
    </xf>
    <xf numFmtId="164" fontId="1" fillId="0" borderId="8" xfId="0" applyNumberFormat="1" applyFont="1" applyBorder="1" applyAlignment="1">
      <alignment horizontal="center"/>
    </xf>
    <xf numFmtId="2" fontId="1" fillId="0" borderId="0" xfId="0" applyNumberFormat="1" applyFont="1" applyBorder="1" applyAlignment="1">
      <alignment horizontal="center"/>
    </xf>
    <xf numFmtId="2" fontId="1" fillId="0" borderId="3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 vertical="center"/>
    </xf>
    <xf numFmtId="167" fontId="1" fillId="0" borderId="1" xfId="1" applyNumberFormat="1" applyFont="1" applyBorder="1" applyAlignment="1">
      <alignment horizontal="center"/>
    </xf>
    <xf numFmtId="2" fontId="0" fillId="0" borderId="1" xfId="0" applyNumberFormat="1" applyFill="1" applyBorder="1" applyAlignment="1">
      <alignment horizontal="center"/>
    </xf>
    <xf numFmtId="0" fontId="4" fillId="0" borderId="0" xfId="0" applyFont="1"/>
    <xf numFmtId="167" fontId="4" fillId="0" borderId="0" xfId="0" applyNumberFormat="1" applyFont="1" applyAlignment="1">
      <alignment horizontal="center"/>
    </xf>
    <xf numFmtId="0" fontId="1" fillId="0" borderId="0" xfId="0" applyFont="1" applyBorder="1" applyAlignment="1">
      <alignment horizontal="left"/>
    </xf>
    <xf numFmtId="10" fontId="3" fillId="0" borderId="1" xfId="0" applyNumberFormat="1" applyFont="1" applyBorder="1" applyAlignment="1">
      <alignment horizontal="center" vertical="center"/>
    </xf>
    <xf numFmtId="166" fontId="3" fillId="0" borderId="0" xfId="0" applyNumberFormat="1" applyFont="1" applyBorder="1" applyAlignment="1">
      <alignment horizontal="center"/>
    </xf>
    <xf numFmtId="0" fontId="1" fillId="0" borderId="0" xfId="0" applyFont="1" applyBorder="1" applyAlignment="1">
      <alignment horizontal="right"/>
    </xf>
    <xf numFmtId="165" fontId="6" fillId="0" borderId="6" xfId="0" applyNumberFormat="1" applyFont="1" applyFill="1" applyBorder="1" applyAlignment="1">
      <alignment horizontal="center" vertical="center" wrapText="1"/>
    </xf>
    <xf numFmtId="165" fontId="6" fillId="0" borderId="5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165" fontId="0" fillId="0" borderId="1" xfId="0" applyNumberForma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167" fontId="0" fillId="0" borderId="0" xfId="0" applyNumberForma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167" fontId="0" fillId="0" borderId="1" xfId="0" applyNumberFormat="1" applyBorder="1" applyAlignment="1">
      <alignment horizontal="center" vertical="center" wrapText="1"/>
    </xf>
    <xf numFmtId="10" fontId="0" fillId="0" borderId="1" xfId="0" applyNumberFormat="1" applyBorder="1" applyAlignment="1">
      <alignment horizontal="center" vertical="center" wrapText="1"/>
    </xf>
    <xf numFmtId="2" fontId="0" fillId="0" borderId="1" xfId="0" applyNumberForma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wrapText="1"/>
    </xf>
    <xf numFmtId="0" fontId="1" fillId="0" borderId="12" xfId="0" applyFont="1" applyBorder="1" applyAlignment="1">
      <alignment horizontal="center" vertical="center" wrapText="1"/>
    </xf>
    <xf numFmtId="167" fontId="0" fillId="0" borderId="1" xfId="0" applyNumberFormat="1" applyBorder="1" applyAlignment="1">
      <alignment horizontal="center"/>
    </xf>
    <xf numFmtId="9" fontId="4" fillId="0" borderId="0" xfId="0" applyNumberFormat="1" applyFont="1" applyAlignment="1">
      <alignment horizontal="center"/>
    </xf>
    <xf numFmtId="167" fontId="1" fillId="0" borderId="1" xfId="1" applyNumberFormat="1" applyFont="1" applyBorder="1" applyAlignment="1">
      <alignment horizontal="center" vertical="center"/>
    </xf>
    <xf numFmtId="167" fontId="0" fillId="0" borderId="1" xfId="0" applyNumberFormat="1" applyBorder="1" applyAlignment="1">
      <alignment horizontal="center" vertical="center"/>
    </xf>
    <xf numFmtId="10" fontId="0" fillId="0" borderId="0" xfId="0" applyNumberFormat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167" fontId="0" fillId="2" borderId="1" xfId="0" applyNumberForma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/>
    <xf numFmtId="0" fontId="10" fillId="0" borderId="0" xfId="0" applyFont="1" applyAlignment="1">
      <alignment horizontal="left" indent="2"/>
    </xf>
    <xf numFmtId="0" fontId="10" fillId="0" borderId="0" xfId="0" applyFont="1" applyAlignment="1"/>
    <xf numFmtId="0" fontId="10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vertical="center"/>
    </xf>
    <xf numFmtId="0" fontId="10" fillId="3" borderId="0" xfId="0" applyFont="1" applyFill="1"/>
    <xf numFmtId="0" fontId="9" fillId="3" borderId="0" xfId="0" applyFont="1" applyFill="1" applyAlignment="1">
      <alignment vertical="center" wrapText="1"/>
    </xf>
    <xf numFmtId="0" fontId="10" fillId="3" borderId="0" xfId="0" applyFont="1" applyFill="1" applyAlignment="1">
      <alignment horizontal="center" vertical="center" wrapText="1"/>
    </xf>
    <xf numFmtId="0" fontId="10" fillId="3" borderId="0" xfId="0" applyFont="1" applyFill="1" applyBorder="1" applyAlignment="1">
      <alignment horizontal="right"/>
    </xf>
    <xf numFmtId="0" fontId="10" fillId="3" borderId="0" xfId="0" applyFont="1" applyFill="1" applyBorder="1"/>
    <xf numFmtId="1" fontId="4" fillId="0" borderId="0" xfId="0" applyNumberFormat="1" applyFont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left" vertical="center" wrapText="1"/>
    </xf>
    <xf numFmtId="0" fontId="4" fillId="0" borderId="0" xfId="0" applyFont="1" applyAlignment="1">
      <alignment horizontal="right" vertical="center" wrapText="1"/>
    </xf>
    <xf numFmtId="0" fontId="4" fillId="0" borderId="0" xfId="0" applyFont="1" applyBorder="1" applyAlignment="1">
      <alignment horizontal="right" vertical="center" wrapText="1"/>
    </xf>
    <xf numFmtId="0" fontId="3" fillId="0" borderId="6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2" xfId="0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165" fontId="6" fillId="0" borderId="6" xfId="0" applyNumberFormat="1" applyFont="1" applyFill="1" applyBorder="1" applyAlignment="1">
      <alignment horizontal="center" vertical="center" wrapText="1"/>
    </xf>
    <xf numFmtId="165" fontId="6" fillId="0" borderId="5" xfId="0" applyNumberFormat="1" applyFont="1" applyFill="1" applyBorder="1" applyAlignment="1">
      <alignment horizontal="center" vertical="center" wrapText="1"/>
    </xf>
    <xf numFmtId="0" fontId="10" fillId="3" borderId="0" xfId="0" applyFont="1" applyFill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10" fillId="3" borderId="0" xfId="0" applyFont="1" applyFill="1" applyAlignment="1">
      <alignment horizontal="left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2.xml"/><Relationship Id="rId7" Type="http://schemas.openxmlformats.org/officeDocument/2006/relationships/sharedStrings" Target="sharedStrings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992236469281246"/>
          <c:y val="4.3183662718939593E-2"/>
          <c:w val="0.85577092886591033"/>
          <c:h val="0.77689921198589962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cat>
            <c:numRef>
              <c:f>RainExample!$K$11:$K$23</c:f>
              <c:numCache>
                <c:formatCode>0.0000</c:formatCode>
                <c:ptCount val="13"/>
                <c:pt idx="0">
                  <c:v>6.6423344570535416</c:v>
                </c:pt>
                <c:pt idx="1">
                  <c:v>6.0698152985594422</c:v>
                </c:pt>
                <c:pt idx="2">
                  <c:v>5.0149716609786097</c:v>
                </c:pt>
                <c:pt idx="3">
                  <c:v>3.9182717246595429</c:v>
                </c:pt>
                <c:pt idx="4">
                  <c:v>3.517598225622006</c:v>
                </c:pt>
                <c:pt idx="5">
                  <c:v>3.3912592675365993</c:v>
                </c:pt>
                <c:pt idx="6">
                  <c:v>3.2354897745974491</c:v>
                </c:pt>
                <c:pt idx="7">
                  <c:v>2.7837549917128697</c:v>
                </c:pt>
                <c:pt idx="8">
                  <c:v>2.0437443628185954</c:v>
                </c:pt>
                <c:pt idx="9">
                  <c:v>1.4894695931631889</c:v>
                </c:pt>
                <c:pt idx="10">
                  <c:v>0.90079145104992753</c:v>
                </c:pt>
                <c:pt idx="11">
                  <c:v>0.59889017881633944</c:v>
                </c:pt>
                <c:pt idx="12">
                  <c:v>0.3502799845091687</c:v>
                </c:pt>
              </c:numCache>
            </c:numRef>
          </c:cat>
          <c:val>
            <c:numRef>
              <c:f>RainExample!$D$11:$D$23</c:f>
              <c:numCache>
                <c:formatCode>0.00%</c:formatCode>
                <c:ptCount val="13"/>
                <c:pt idx="0">
                  <c:v>1.8255820363462631E-2</c:v>
                </c:pt>
                <c:pt idx="1">
                  <c:v>1.8880579188181028E-2</c:v>
                </c:pt>
                <c:pt idx="2">
                  <c:v>4.7288730453317648E-2</c:v>
                </c:pt>
                <c:pt idx="3">
                  <c:v>6.2494257731390446E-2</c:v>
                </c:pt>
                <c:pt idx="4">
                  <c:v>9.1922235901582092E-2</c:v>
                </c:pt>
                <c:pt idx="5">
                  <c:v>6.0362727623527679E-2</c:v>
                </c:pt>
                <c:pt idx="6">
                  <c:v>0.11300784623582806</c:v>
                </c:pt>
                <c:pt idx="7">
                  <c:v>0.16088458499476305</c:v>
                </c:pt>
                <c:pt idx="8">
                  <c:v>0.16997115084250564</c:v>
                </c:pt>
                <c:pt idx="9">
                  <c:v>0.1851307399717021</c:v>
                </c:pt>
                <c:pt idx="10">
                  <c:v>4.823505632017052E-2</c:v>
                </c:pt>
                <c:pt idx="11">
                  <c:v>1.8696826592675617E-2</c:v>
                </c:pt>
                <c:pt idx="12">
                  <c:v>4.869443780893404E-3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68-4DDD-B823-9D53DB4BD7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6714880"/>
        <c:axId val="136790784"/>
      </c:barChart>
      <c:catAx>
        <c:axId val="136714880"/>
        <c:scaling>
          <c:orientation val="maxMin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Average drop size in class interval (mm)</a:t>
                </a:r>
              </a:p>
            </c:rich>
          </c:tx>
          <c:overlay val="0"/>
        </c:title>
        <c:numFmt formatCode="0.00" sourceLinked="0"/>
        <c:majorTickMark val="out"/>
        <c:minorTickMark val="none"/>
        <c:tickLblPos val="nextTo"/>
        <c:crossAx val="136790784"/>
        <c:crosses val="autoZero"/>
        <c:auto val="1"/>
        <c:lblAlgn val="ctr"/>
        <c:lblOffset val="100"/>
        <c:noMultiLvlLbl val="0"/>
      </c:catAx>
      <c:valAx>
        <c:axId val="13679078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% by wieght</a:t>
                </a:r>
                <a:r>
                  <a:rPr lang="en-US" baseline="0"/>
                  <a:t> in class interval</a:t>
                </a:r>
                <a:endParaRPr lang="en-US"/>
              </a:p>
            </c:rich>
          </c:tx>
          <c:overlay val="0"/>
        </c:title>
        <c:numFmt formatCode="0%" sourceLinked="0"/>
        <c:majorTickMark val="out"/>
        <c:minorTickMark val="none"/>
        <c:tickLblPos val="nextTo"/>
        <c:crossAx val="136714880"/>
        <c:crosses val="max"/>
        <c:crossBetween val="between"/>
      </c:valAx>
    </c:plotArea>
    <c:plotVisOnly val="1"/>
    <c:dispBlanksAs val="gap"/>
    <c:showDLblsOverMax val="0"/>
  </c:chart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numRef>
              <c:f>RainExample!$K$11:$K$23</c:f>
              <c:numCache>
                <c:formatCode>0.0000</c:formatCode>
                <c:ptCount val="13"/>
                <c:pt idx="0">
                  <c:v>6.6423344570535416</c:v>
                </c:pt>
                <c:pt idx="1">
                  <c:v>6.0698152985594422</c:v>
                </c:pt>
                <c:pt idx="2">
                  <c:v>5.0149716609786097</c:v>
                </c:pt>
                <c:pt idx="3">
                  <c:v>3.9182717246595429</c:v>
                </c:pt>
                <c:pt idx="4">
                  <c:v>3.517598225622006</c:v>
                </c:pt>
                <c:pt idx="5">
                  <c:v>3.3912592675365993</c:v>
                </c:pt>
                <c:pt idx="6">
                  <c:v>3.2354897745974491</c:v>
                </c:pt>
                <c:pt idx="7">
                  <c:v>2.7837549917128697</c:v>
                </c:pt>
                <c:pt idx="8">
                  <c:v>2.0437443628185954</c:v>
                </c:pt>
                <c:pt idx="9">
                  <c:v>1.4894695931631889</c:v>
                </c:pt>
                <c:pt idx="10">
                  <c:v>0.90079145104992753</c:v>
                </c:pt>
                <c:pt idx="11">
                  <c:v>0.59889017881633944</c:v>
                </c:pt>
                <c:pt idx="12">
                  <c:v>0.3502799845091687</c:v>
                </c:pt>
              </c:numCache>
            </c:numRef>
          </c:cat>
          <c:val>
            <c:numRef>
              <c:f>RainExample!$U$11:$U$23</c:f>
              <c:numCache>
                <c:formatCode>0.00%</c:formatCode>
                <c:ptCount val="13"/>
                <c:pt idx="0">
                  <c:v>2.8342525193118816E-2</c:v>
                </c:pt>
                <c:pt idx="1">
                  <c:v>2.8196045258182971E-2</c:v>
                </c:pt>
                <c:pt idx="2">
                  <c:v>6.700825542159855E-2</c:v>
                </c:pt>
                <c:pt idx="3">
                  <c:v>8.1849471541949353E-2</c:v>
                </c:pt>
                <c:pt idx="4">
                  <c:v>0.11471769103520693</c:v>
                </c:pt>
                <c:pt idx="5">
                  <c:v>7.3951867587486619E-2</c:v>
                </c:pt>
                <c:pt idx="6">
                  <c:v>0.13498838350646833</c:v>
                </c:pt>
                <c:pt idx="7">
                  <c:v>0.17530127067464832</c:v>
                </c:pt>
                <c:pt idx="8">
                  <c:v>0.14694829046561236</c:v>
                </c:pt>
                <c:pt idx="9">
                  <c:v>0.12181643731538078</c:v>
                </c:pt>
                <c:pt idx="10">
                  <c:v>2.0257821831376165E-2</c:v>
                </c:pt>
                <c:pt idx="11">
                  <c:v>5.6096660054985037E-3</c:v>
                </c:pt>
                <c:pt idx="12">
                  <c:v>1.0122741634724054E-3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6BE-4A05-B828-E4685E644A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6436736"/>
        <c:axId val="137561216"/>
      </c:barChart>
      <c:catAx>
        <c:axId val="136436736"/>
        <c:scaling>
          <c:orientation val="maxMin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Average drop size in class interval (mm)</a:t>
                </a:r>
              </a:p>
            </c:rich>
          </c:tx>
          <c:overlay val="0"/>
        </c:title>
        <c:numFmt formatCode="0.00" sourceLinked="0"/>
        <c:majorTickMark val="out"/>
        <c:minorTickMark val="none"/>
        <c:tickLblPos val="nextTo"/>
        <c:crossAx val="137561216"/>
        <c:crosses val="autoZero"/>
        <c:auto val="1"/>
        <c:lblAlgn val="ctr"/>
        <c:lblOffset val="100"/>
        <c:noMultiLvlLbl val="0"/>
      </c:catAx>
      <c:valAx>
        <c:axId val="13756121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% of total</a:t>
                </a:r>
                <a:r>
                  <a:rPr lang="en-US" baseline="0"/>
                  <a:t> kinetic energy</a:t>
                </a:r>
                <a:endParaRPr lang="en-US"/>
              </a:p>
            </c:rich>
          </c:tx>
          <c:overlay val="0"/>
        </c:title>
        <c:numFmt formatCode="0%" sourceLinked="0"/>
        <c:majorTickMark val="out"/>
        <c:minorTickMark val="none"/>
        <c:tickLblPos val="nextTo"/>
        <c:crossAx val="136436736"/>
        <c:crosses val="max"/>
        <c:crossBetween val="between"/>
      </c:valAx>
    </c:plotArea>
    <c:plotVisOnly val="1"/>
    <c:dispBlanksAs val="gap"/>
    <c:showDLblsOverMax val="0"/>
  </c:chart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v>From above data</c:v>
          </c:tx>
          <c:spPr>
            <a:ln w="28575">
              <a:noFill/>
            </a:ln>
          </c:spPr>
          <c:xVal>
            <c:numRef>
              <c:f>RainExample!$E$29:$E$41</c:f>
              <c:numCache>
                <c:formatCode>0.0000</c:formatCode>
                <c:ptCount val="13"/>
                <c:pt idx="0">
                  <c:v>6.6423344570535416</c:v>
                </c:pt>
                <c:pt idx="1">
                  <c:v>6.0698152985594422</c:v>
                </c:pt>
                <c:pt idx="2">
                  <c:v>5.0149716609786097</c:v>
                </c:pt>
                <c:pt idx="3">
                  <c:v>3.9182717246595429</c:v>
                </c:pt>
                <c:pt idx="4">
                  <c:v>3.517598225622006</c:v>
                </c:pt>
                <c:pt idx="5">
                  <c:v>3.3912592675365993</c:v>
                </c:pt>
                <c:pt idx="6">
                  <c:v>3.2354897745974491</c:v>
                </c:pt>
                <c:pt idx="7">
                  <c:v>2.7837549917128697</c:v>
                </c:pt>
                <c:pt idx="8">
                  <c:v>2.0437443628185954</c:v>
                </c:pt>
                <c:pt idx="9">
                  <c:v>1.4894695931631889</c:v>
                </c:pt>
                <c:pt idx="10">
                  <c:v>0.90079145104992753</c:v>
                </c:pt>
                <c:pt idx="11">
                  <c:v>0.59889017881633944</c:v>
                </c:pt>
                <c:pt idx="12">
                  <c:v>0.3502799845091687</c:v>
                </c:pt>
              </c:numCache>
            </c:numRef>
          </c:xVal>
          <c:yVal>
            <c:numRef>
              <c:f>RainExample!$F$29:$F$41</c:f>
              <c:numCache>
                <c:formatCode>0.00</c:formatCode>
                <c:ptCount val="13"/>
                <c:pt idx="0">
                  <c:v>153.44786172430898</c:v>
                </c:pt>
                <c:pt idx="1">
                  <c:v>117.09141385457811</c:v>
                </c:pt>
                <c:pt idx="2">
                  <c:v>66.039544933667315</c:v>
                </c:pt>
                <c:pt idx="3">
                  <c:v>31.497948813258049</c:v>
                </c:pt>
                <c:pt idx="4">
                  <c:v>22.789632553661768</c:v>
                </c:pt>
                <c:pt idx="5">
                  <c:v>20.421216193902715</c:v>
                </c:pt>
                <c:pt idx="6">
                  <c:v>17.734490548031999</c:v>
                </c:pt>
                <c:pt idx="7">
                  <c:v>11.295140792475131</c:v>
                </c:pt>
                <c:pt idx="8">
                  <c:v>4.469699627044899</c:v>
                </c:pt>
                <c:pt idx="9">
                  <c:v>1.7301890035334027</c:v>
                </c:pt>
                <c:pt idx="10">
                  <c:v>0.38271139202114723</c:v>
                </c:pt>
                <c:pt idx="11">
                  <c:v>0.11247090657234422</c:v>
                </c:pt>
                <c:pt idx="12">
                  <c:v>2.2503215946375096E-2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953-48F0-BE9C-64E43E289DDB}"/>
            </c:ext>
          </c:extLst>
        </c:ser>
        <c:ser>
          <c:idx val="1"/>
          <c:order val="1"/>
          <c:tx>
            <c:v>Laws and Parsons, 1943</c:v>
          </c:tx>
          <c:spPr>
            <a:ln w="28575">
              <a:solidFill>
                <a:schemeClr val="tx1"/>
              </a:solidFill>
              <a:prstDash val="sysDash"/>
            </a:ln>
          </c:spPr>
          <c:marker>
            <c:symbol val="none"/>
          </c:marker>
          <c:xVal>
            <c:numRef>
              <c:f>RainExample!$A$29:$A$34</c:f>
              <c:numCache>
                <c:formatCode>0.00</c:formatCode>
                <c:ptCount val="6"/>
                <c:pt idx="0">
                  <c:v>2.8</c:v>
                </c:pt>
                <c:pt idx="1">
                  <c:v>2.36</c:v>
                </c:pt>
                <c:pt idx="2">
                  <c:v>2</c:v>
                </c:pt>
                <c:pt idx="3">
                  <c:v>1.4</c:v>
                </c:pt>
                <c:pt idx="4">
                  <c:v>0.85</c:v>
                </c:pt>
                <c:pt idx="5">
                  <c:v>0.63</c:v>
                </c:pt>
              </c:numCache>
            </c:numRef>
          </c:xVal>
          <c:yVal>
            <c:numRef>
              <c:f>RainExample!$C$29:$C$34</c:f>
              <c:numCache>
                <c:formatCode>0.000</c:formatCode>
                <c:ptCount val="6"/>
                <c:pt idx="0">
                  <c:v>9.5500000000000007</c:v>
                </c:pt>
                <c:pt idx="1">
                  <c:v>4.4800000000000004</c:v>
                </c:pt>
                <c:pt idx="2">
                  <c:v>2.08</c:v>
                </c:pt>
                <c:pt idx="3">
                  <c:v>0.78600000000000003</c:v>
                </c:pt>
                <c:pt idx="4">
                  <c:v>0.28000000000000003</c:v>
                </c:pt>
                <c:pt idx="5">
                  <c:v>0.107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A953-48F0-BE9C-64E43E289DDB}"/>
            </c:ext>
          </c:extLst>
        </c:ser>
        <c:ser>
          <c:idx val="2"/>
          <c:order val="2"/>
          <c:tx>
            <c:v>Laws and Parsons, 1943</c:v>
          </c:tx>
          <c:spPr>
            <a:ln w="28575">
              <a:solidFill>
                <a:sysClr val="windowText" lastClr="000000"/>
              </a:solidFill>
              <a:prstDash val="sysDash"/>
            </a:ln>
          </c:spPr>
          <c:marker>
            <c:symbol val="none"/>
          </c:marker>
          <c:xVal>
            <c:numRef>
              <c:f>RainExample!$B$29:$B$34</c:f>
              <c:numCache>
                <c:formatCode>0.00</c:formatCode>
                <c:ptCount val="6"/>
                <c:pt idx="0">
                  <c:v>2.36</c:v>
                </c:pt>
                <c:pt idx="1">
                  <c:v>2</c:v>
                </c:pt>
                <c:pt idx="2">
                  <c:v>1.4</c:v>
                </c:pt>
                <c:pt idx="3">
                  <c:v>0.85</c:v>
                </c:pt>
                <c:pt idx="4">
                  <c:v>0.63</c:v>
                </c:pt>
                <c:pt idx="5">
                  <c:v>0.5</c:v>
                </c:pt>
              </c:numCache>
            </c:numRef>
          </c:xVal>
          <c:yVal>
            <c:numRef>
              <c:f>RainExample!$C$29:$C$34</c:f>
              <c:numCache>
                <c:formatCode>0.000</c:formatCode>
                <c:ptCount val="6"/>
                <c:pt idx="0">
                  <c:v>9.5500000000000007</c:v>
                </c:pt>
                <c:pt idx="1">
                  <c:v>4.4800000000000004</c:v>
                </c:pt>
                <c:pt idx="2">
                  <c:v>2.08</c:v>
                </c:pt>
                <c:pt idx="3">
                  <c:v>0.78600000000000003</c:v>
                </c:pt>
                <c:pt idx="4">
                  <c:v>0.28000000000000003</c:v>
                </c:pt>
                <c:pt idx="5">
                  <c:v>0.107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A953-48F0-BE9C-64E43E289D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5287936"/>
        <c:axId val="135289856"/>
      </c:scatterChart>
      <c:valAx>
        <c:axId val="1352879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Drop size, mm</a:t>
                </a:r>
              </a:p>
            </c:rich>
          </c:tx>
          <c:overlay val="0"/>
        </c:title>
        <c:numFmt formatCode="0.0" sourceLinked="0"/>
        <c:majorTickMark val="out"/>
        <c:minorTickMark val="none"/>
        <c:tickLblPos val="nextTo"/>
        <c:crossAx val="135289856"/>
        <c:crossesAt val="1.0000000000000005E-2"/>
        <c:crossBetween val="midCat"/>
      </c:valAx>
      <c:valAx>
        <c:axId val="135289856"/>
        <c:scaling>
          <c:logBase val="10"/>
          <c:orientation val="minMax"/>
        </c:scaling>
        <c:delete val="0"/>
        <c:axPos val="l"/>
        <c:min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Mass per pellet, mg</a:t>
                </a:r>
              </a:p>
            </c:rich>
          </c:tx>
          <c:overlay val="0"/>
        </c:title>
        <c:numFmt formatCode="0.00" sourceLinked="0"/>
        <c:majorTickMark val="out"/>
        <c:minorTickMark val="none"/>
        <c:tickLblPos val="nextTo"/>
        <c:crossAx val="135287936"/>
        <c:crosses val="autoZero"/>
        <c:crossBetween val="midCat"/>
      </c:valAx>
    </c:plotArea>
    <c:legend>
      <c:legendPos val="l"/>
      <c:legendEntry>
        <c:idx val="2"/>
        <c:delete val="1"/>
      </c:legendEntry>
      <c:layout>
        <c:manualLayout>
          <c:xMode val="edge"/>
          <c:yMode val="edge"/>
          <c:x val="0.30112051795326344"/>
          <c:y val="2.3827994951958437E-2"/>
          <c:w val="0.47248523746936072"/>
          <c:h val="0.14265115594727873"/>
        </c:manualLayout>
      </c:layout>
      <c:overlay val="1"/>
      <c:spPr>
        <a:solidFill>
          <a:schemeClr val="bg1"/>
        </a:solidFill>
      </c:spPr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trendline>
            <c:trendlineType val="poly"/>
            <c:order val="2"/>
            <c:dispRSqr val="1"/>
            <c:dispEq val="1"/>
            <c:trendlineLbl>
              <c:layout>
                <c:manualLayout>
                  <c:x val="0.10021639144636701"/>
                  <c:y val="0.54267177479443407"/>
                </c:manualLayout>
              </c:layout>
              <c:numFmt formatCode="#,##0.00000000" sourceLinked="0"/>
              <c:spPr>
                <a:solidFill>
                  <a:schemeClr val="bg1"/>
                </a:solidFill>
              </c:spPr>
              <c:txPr>
                <a:bodyPr/>
                <a:lstStyle/>
                <a:p>
                  <a:pPr>
                    <a:defRPr sz="800"/>
                  </a:pPr>
                  <a:endParaRPr lang="en-US"/>
                </a:p>
              </c:txPr>
            </c:trendlineLbl>
          </c:trendline>
          <c:xVal>
            <c:numRef>
              <c:f>RainExample!$I$29:$I$35</c:f>
              <c:numCache>
                <c:formatCode>General</c:formatCode>
                <c:ptCount val="7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28</c:v>
                </c:pt>
                <c:pt idx="4">
                  <c:v>55</c:v>
                </c:pt>
                <c:pt idx="5">
                  <c:v>80</c:v>
                </c:pt>
                <c:pt idx="6">
                  <c:v>103</c:v>
                </c:pt>
              </c:numCache>
            </c:numRef>
          </c:xVal>
          <c:yVal>
            <c:numRef>
              <c:f>RainExample!$H$29:$H$35</c:f>
              <c:numCache>
                <c:formatCode>General</c:formatCode>
                <c:ptCount val="7"/>
                <c:pt idx="0">
                  <c:v>1.02</c:v>
                </c:pt>
                <c:pt idx="1">
                  <c:v>1.05</c:v>
                </c:pt>
                <c:pt idx="2">
                  <c:v>1.07</c:v>
                </c:pt>
                <c:pt idx="3">
                  <c:v>1.1100000000000001</c:v>
                </c:pt>
                <c:pt idx="4">
                  <c:v>1.1499999999999999</c:v>
                </c:pt>
                <c:pt idx="5">
                  <c:v>1.1599999999999999</c:v>
                </c:pt>
                <c:pt idx="6">
                  <c:v>1.1399999999999999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2952-41A4-A4D9-1731FA7118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9151360"/>
        <c:axId val="129152896"/>
      </c:scatterChart>
      <c:valAx>
        <c:axId val="129151360"/>
        <c:scaling>
          <c:orientation val="minMax"/>
        </c:scaling>
        <c:delete val="0"/>
        <c:axPos val="b"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mass per pellet (mg)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29152896"/>
        <c:crosses val="autoZero"/>
        <c:crossBetween val="midCat"/>
        <c:majorUnit val="10"/>
      </c:valAx>
      <c:valAx>
        <c:axId val="12915289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mass ratio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29151360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>
        <c:manualLayout>
          <c:layoutTarget val="inner"/>
          <c:xMode val="edge"/>
          <c:yMode val="edge"/>
          <c:x val="8.6426229084661563E-2"/>
          <c:y val="8.4972162249230473E-2"/>
          <c:w val="0.87518892315187491"/>
          <c:h val="0.82161625914183978"/>
        </c:manualLayout>
      </c:layout>
      <c:scatterChart>
        <c:scatterStyle val="lineMarker"/>
        <c:varyColors val="0"/>
        <c:ser>
          <c:idx val="0"/>
          <c:order val="0"/>
          <c:tx>
            <c:strRef>
              <c:f>RainExample!$N$10</c:f>
              <c:strCache>
                <c:ptCount val="1"/>
                <c:pt idx="0">
                  <c:v>Percent Passing, PP</c:v>
                </c:pt>
              </c:strCache>
            </c:strRef>
          </c:tx>
          <c:spPr>
            <a:ln w="28575">
              <a:solidFill>
                <a:schemeClr val="accent1"/>
              </a:solidFill>
            </a:ln>
          </c:spPr>
          <c:xVal>
            <c:numRef>
              <c:f>RainExample!$K$11:$K$23</c:f>
              <c:numCache>
                <c:formatCode>0.0000</c:formatCode>
                <c:ptCount val="13"/>
                <c:pt idx="0">
                  <c:v>6.6423344570535416</c:v>
                </c:pt>
                <c:pt idx="1">
                  <c:v>6.0698152985594422</c:v>
                </c:pt>
                <c:pt idx="2">
                  <c:v>5.0149716609786097</c:v>
                </c:pt>
                <c:pt idx="3">
                  <c:v>3.9182717246595429</c:v>
                </c:pt>
                <c:pt idx="4">
                  <c:v>3.517598225622006</c:v>
                </c:pt>
                <c:pt idx="5">
                  <c:v>3.3912592675365993</c:v>
                </c:pt>
                <c:pt idx="6">
                  <c:v>3.2354897745974491</c:v>
                </c:pt>
                <c:pt idx="7">
                  <c:v>2.7837549917128697</c:v>
                </c:pt>
                <c:pt idx="8">
                  <c:v>2.0437443628185954</c:v>
                </c:pt>
                <c:pt idx="9">
                  <c:v>1.4894695931631889</c:v>
                </c:pt>
                <c:pt idx="10">
                  <c:v>0.90079145104992753</c:v>
                </c:pt>
                <c:pt idx="11">
                  <c:v>0.59889017881633944</c:v>
                </c:pt>
                <c:pt idx="12">
                  <c:v>0.3502799845091687</c:v>
                </c:pt>
              </c:numCache>
            </c:numRef>
          </c:xVal>
          <c:yVal>
            <c:numRef>
              <c:f>RainExample!$N$11:$N$23</c:f>
              <c:numCache>
                <c:formatCode>0.00%</c:formatCode>
                <c:ptCount val="13"/>
                <c:pt idx="0">
                  <c:v>0.98174417963653737</c:v>
                </c:pt>
                <c:pt idx="1">
                  <c:v>0.96286360044835639</c:v>
                </c:pt>
                <c:pt idx="2">
                  <c:v>0.91557486999503868</c:v>
                </c:pt>
                <c:pt idx="3">
                  <c:v>0.85308061226364829</c:v>
                </c:pt>
                <c:pt idx="4">
                  <c:v>0.76115837636206607</c:v>
                </c:pt>
                <c:pt idx="5">
                  <c:v>0.7007956487385385</c:v>
                </c:pt>
                <c:pt idx="6">
                  <c:v>0.58778780250271045</c:v>
                </c:pt>
                <c:pt idx="7">
                  <c:v>0.42690321750794746</c:v>
                </c:pt>
                <c:pt idx="8">
                  <c:v>0.25693206666544177</c:v>
                </c:pt>
                <c:pt idx="9">
                  <c:v>7.1801326693739648E-2</c:v>
                </c:pt>
                <c:pt idx="10">
                  <c:v>2.35662703735691E-2</c:v>
                </c:pt>
                <c:pt idx="11">
                  <c:v>4.8694437808934803E-3</c:v>
                </c:pt>
                <c:pt idx="12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750-475B-9874-C9E037B354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3585280"/>
        <c:axId val="83603840"/>
      </c:scatterChart>
      <c:valAx>
        <c:axId val="83585280"/>
        <c:scaling>
          <c:logBase val="10"/>
          <c:orientation val="maxMin"/>
          <c:max val="100"/>
          <c:min val="1.0000000000000005E-3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Drop Size, mm</a:t>
                </a:r>
              </a:p>
            </c:rich>
          </c:tx>
          <c:overlay val="0"/>
        </c:title>
        <c:numFmt formatCode="0.0000" sourceLinked="1"/>
        <c:majorTickMark val="out"/>
        <c:minorTickMark val="none"/>
        <c:tickLblPos val="nextTo"/>
        <c:crossAx val="83603840"/>
        <c:crossesAt val="0"/>
        <c:crossBetween val="midCat"/>
      </c:valAx>
      <c:valAx>
        <c:axId val="83603840"/>
        <c:scaling>
          <c:orientation val="minMax"/>
          <c:max val="1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Percent Passing, %</a:t>
                </a:r>
              </a:p>
            </c:rich>
          </c:tx>
          <c:layout>
            <c:manualLayout>
              <c:xMode val="edge"/>
              <c:yMode val="edge"/>
              <c:x val="9.5024423911258885E-3"/>
              <c:y val="0.39971142999887738"/>
            </c:manualLayout>
          </c:layout>
          <c:overlay val="0"/>
        </c:title>
        <c:numFmt formatCode="0%" sourceLinked="0"/>
        <c:majorTickMark val="in"/>
        <c:minorTickMark val="none"/>
        <c:tickLblPos val="nextTo"/>
        <c:crossAx val="83585280"/>
        <c:crosses val="max"/>
        <c:crossBetween val="midCat"/>
        <c:majorUnit val="0.1"/>
      </c:valAx>
    </c:plotArea>
    <c:plotVisOnly val="1"/>
    <c:dispBlanksAs val="gap"/>
    <c:showDLblsOverMax val="0"/>
  </c:chart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Fall Velocity vs. Drop Height</a:t>
            </a:r>
          </a:p>
        </c:rich>
      </c:tx>
      <c:layout>
        <c:manualLayout>
          <c:xMode val="edge"/>
          <c:yMode val="edge"/>
          <c:x val="0.36397548132570517"/>
          <c:y val="2.868852459016393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9441088728834231E-2"/>
          <c:y val="0.12021879976313005"/>
          <c:w val="0.77142939028619706"/>
          <c:h val="0.76776097121453502"/>
        </c:manualLayout>
      </c:layout>
      <c:scatterChart>
        <c:scatterStyle val="lineMarker"/>
        <c:varyColors val="0"/>
        <c:ser>
          <c:idx val="0"/>
          <c:order val="0"/>
          <c:tx>
            <c:v>1 mm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FFFFFF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'Velocity vs. fall height'!$D$6:$D$11</c:f>
              <c:numCache>
                <c:formatCode>General</c:formatCode>
                <c:ptCount val="6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25</c:v>
                </c:pt>
                <c:pt idx="5">
                  <c:v>30</c:v>
                </c:pt>
              </c:numCache>
            </c:numRef>
          </c:xVal>
          <c:yVal>
            <c:numRef>
              <c:f>'Velocity vs. fall height'!$E$6:$E$11</c:f>
              <c:numCache>
                <c:formatCode>General</c:formatCode>
                <c:ptCount val="6"/>
                <c:pt idx="0">
                  <c:v>12.3</c:v>
                </c:pt>
                <c:pt idx="1">
                  <c:v>15.5</c:v>
                </c:pt>
                <c:pt idx="2">
                  <c:v>15.7</c:v>
                </c:pt>
                <c:pt idx="3">
                  <c:v>15.8</c:v>
                </c:pt>
                <c:pt idx="4">
                  <c:v>15.8</c:v>
                </c:pt>
                <c:pt idx="5">
                  <c:v>15.8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D08-4D83-9B74-CC956E169F90}"/>
            </c:ext>
          </c:extLst>
        </c:ser>
        <c:ser>
          <c:idx val="1"/>
          <c:order val="1"/>
          <c:tx>
            <c:v>2 mm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diamond"/>
            <c:size val="4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'Velocity vs. fall height'!$D$13:$D$18</c:f>
              <c:numCache>
                <c:formatCode>General</c:formatCode>
                <c:ptCount val="6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25</c:v>
                </c:pt>
                <c:pt idx="5">
                  <c:v>30</c:v>
                </c:pt>
              </c:numCache>
            </c:numRef>
          </c:xVal>
          <c:yVal>
            <c:numRef>
              <c:f>'Velocity vs. fall height'!$E$13:$E$18</c:f>
              <c:numCache>
                <c:formatCode>General</c:formatCode>
                <c:ptCount val="6"/>
                <c:pt idx="0">
                  <c:v>14.6</c:v>
                </c:pt>
                <c:pt idx="1">
                  <c:v>18.5</c:v>
                </c:pt>
                <c:pt idx="2">
                  <c:v>19.899999999999999</c:v>
                </c:pt>
                <c:pt idx="3">
                  <c:v>20.6</c:v>
                </c:pt>
                <c:pt idx="4">
                  <c:v>21.2</c:v>
                </c:pt>
                <c:pt idx="5">
                  <c:v>21.5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D08-4D83-9B74-CC956E169F90}"/>
            </c:ext>
          </c:extLst>
        </c:ser>
        <c:ser>
          <c:idx val="2"/>
          <c:order val="2"/>
          <c:tx>
            <c:v>3 mm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triangle"/>
            <c:size val="4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'Velocity vs. fall height'!$D$20:$D$25</c:f>
              <c:numCache>
                <c:formatCode>General</c:formatCode>
                <c:ptCount val="6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25</c:v>
                </c:pt>
                <c:pt idx="5">
                  <c:v>30</c:v>
                </c:pt>
              </c:numCache>
            </c:numRef>
          </c:xVal>
          <c:yVal>
            <c:numRef>
              <c:f>'Velocity vs. fall height'!$E$20:$E$25</c:f>
              <c:numCache>
                <c:formatCode>General</c:formatCode>
                <c:ptCount val="6"/>
                <c:pt idx="0">
                  <c:v>15.5</c:v>
                </c:pt>
                <c:pt idx="1">
                  <c:v>20.6</c:v>
                </c:pt>
                <c:pt idx="2">
                  <c:v>22.5</c:v>
                </c:pt>
                <c:pt idx="3">
                  <c:v>24</c:v>
                </c:pt>
                <c:pt idx="4">
                  <c:v>25.1</c:v>
                </c:pt>
                <c:pt idx="5">
                  <c:v>26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BD08-4D83-9B74-CC956E169F90}"/>
            </c:ext>
          </c:extLst>
        </c:ser>
        <c:ser>
          <c:idx val="3"/>
          <c:order val="3"/>
          <c:tx>
            <c:v>4 mm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chemeClr val="bg1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'Velocity vs. fall height'!$D$27:$D$32</c:f>
              <c:numCache>
                <c:formatCode>General</c:formatCode>
                <c:ptCount val="6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25</c:v>
                </c:pt>
                <c:pt idx="5">
                  <c:v>30</c:v>
                </c:pt>
              </c:numCache>
            </c:numRef>
          </c:xVal>
          <c:yVal>
            <c:numRef>
              <c:f>'Velocity vs. fall height'!$E$27:$E$32</c:f>
              <c:numCache>
                <c:formatCode>General</c:formatCode>
                <c:ptCount val="6"/>
                <c:pt idx="0">
                  <c:v>16.3</c:v>
                </c:pt>
                <c:pt idx="1">
                  <c:v>22</c:v>
                </c:pt>
                <c:pt idx="2">
                  <c:v>24.7</c:v>
                </c:pt>
                <c:pt idx="3">
                  <c:v>26.5</c:v>
                </c:pt>
                <c:pt idx="4">
                  <c:v>27.7</c:v>
                </c:pt>
                <c:pt idx="5">
                  <c:v>28.5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BD08-4D83-9B74-CC956E169F90}"/>
            </c:ext>
          </c:extLst>
        </c:ser>
        <c:ser>
          <c:idx val="4"/>
          <c:order val="4"/>
          <c:tx>
            <c:v>5 mm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'Velocity vs. fall height'!$D$34:$D$39</c:f>
              <c:numCache>
                <c:formatCode>General</c:formatCode>
                <c:ptCount val="6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25</c:v>
                </c:pt>
                <c:pt idx="5">
                  <c:v>30</c:v>
                </c:pt>
              </c:numCache>
            </c:numRef>
          </c:xVal>
          <c:yVal>
            <c:numRef>
              <c:f>'Velocity vs. fall height'!$E$34:$E$39</c:f>
              <c:numCache>
                <c:formatCode>General</c:formatCode>
                <c:ptCount val="6"/>
                <c:pt idx="0">
                  <c:v>17</c:v>
                </c:pt>
                <c:pt idx="1">
                  <c:v>22.9</c:v>
                </c:pt>
                <c:pt idx="2">
                  <c:v>25.5</c:v>
                </c:pt>
                <c:pt idx="3">
                  <c:v>27.5</c:v>
                </c:pt>
                <c:pt idx="4">
                  <c:v>29</c:v>
                </c:pt>
                <c:pt idx="5">
                  <c:v>29.7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BD08-4D83-9B74-CC956E169F90}"/>
            </c:ext>
          </c:extLst>
        </c:ser>
        <c:ser>
          <c:idx val="5"/>
          <c:order val="5"/>
          <c:tx>
            <c:v>6 mm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diamond"/>
            <c:size val="4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'Velocity vs. fall height'!$D$41:$D$46</c:f>
              <c:numCache>
                <c:formatCode>General</c:formatCode>
                <c:ptCount val="6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25</c:v>
                </c:pt>
                <c:pt idx="5">
                  <c:v>30</c:v>
                </c:pt>
              </c:numCache>
            </c:numRef>
          </c:xVal>
          <c:yVal>
            <c:numRef>
              <c:f>'Velocity vs. fall height'!$E$41:$E$46</c:f>
              <c:numCache>
                <c:formatCode>General</c:formatCode>
                <c:ptCount val="6"/>
                <c:pt idx="0">
                  <c:v>17</c:v>
                </c:pt>
                <c:pt idx="1">
                  <c:v>23.2</c:v>
                </c:pt>
                <c:pt idx="2">
                  <c:v>26.1</c:v>
                </c:pt>
                <c:pt idx="3">
                  <c:v>28.2</c:v>
                </c:pt>
                <c:pt idx="4">
                  <c:v>29.5</c:v>
                </c:pt>
                <c:pt idx="5">
                  <c:v>30.1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BD08-4D83-9B74-CC956E169F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3299712"/>
        <c:axId val="83379712"/>
      </c:scatterChart>
      <c:valAx>
        <c:axId val="832997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Fall distance from zero velocity, ft
(Interpolated from graph, Laws 1941)</a:t>
                </a:r>
              </a:p>
            </c:rich>
          </c:tx>
          <c:layout>
            <c:manualLayout>
              <c:xMode val="edge"/>
              <c:yMode val="edge"/>
              <c:x val="0.32795063660520762"/>
              <c:y val="0.9303296616611448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3379712"/>
        <c:crosses val="autoZero"/>
        <c:crossBetween val="midCat"/>
      </c:valAx>
      <c:valAx>
        <c:axId val="833797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Fall velocity,ft/s</a:t>
                </a:r>
              </a:p>
            </c:rich>
          </c:tx>
          <c:layout>
            <c:manualLayout>
              <c:xMode val="edge"/>
              <c:yMode val="edge"/>
              <c:x val="2.8571428571428591E-2"/>
              <c:y val="0.4344269466316719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3299712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9192644397711152"/>
          <c:y val="0.42213186466445857"/>
          <c:w val="9.6894572960988828E-2"/>
          <c:h val="0.1734976263213003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33" r="0.75000000000000133" t="1" header="0.5" footer="0.5"/>
    <c:pageSetup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Fall Velocity vs. Drop Size</a:t>
            </a:r>
          </a:p>
        </c:rich>
      </c:tx>
      <c:layout>
        <c:manualLayout>
          <c:xMode val="edge"/>
          <c:yMode val="edge"/>
          <c:x val="0.33483188551010967"/>
          <c:y val="1.3669180992015649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627934946623042"/>
          <c:y val="0.11991076115485565"/>
          <c:w val="0.70964948556615493"/>
          <c:h val="0.67990649796529612"/>
        </c:manualLayout>
      </c:layout>
      <c:scatterChart>
        <c:scatterStyle val="lineMarker"/>
        <c:varyColors val="0"/>
        <c:ser>
          <c:idx val="0"/>
          <c:order val="0"/>
          <c:tx>
            <c:v>Terminal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FFFF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trendlineType val="poly"/>
            <c:order val="3"/>
            <c:dispRSqr val="0"/>
            <c:dispEq val="0"/>
          </c:trendline>
          <c:xVal>
            <c:numRef>
              <c:f>'Velocity vs. fall height'!$G$22:$G$27</c:f>
              <c:numCache>
                <c:formatCode>0.00</c:formatCode>
                <c:ptCount val="6"/>
                <c:pt idx="0">
                  <c:v>1.25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xVal>
          <c:yVal>
            <c:numRef>
              <c:f>'Velocity vs. fall height'!$I$22:$I$27</c:f>
              <c:numCache>
                <c:formatCode>0.0</c:formatCode>
                <c:ptCount val="6"/>
                <c:pt idx="0">
                  <c:v>15.8</c:v>
                </c:pt>
                <c:pt idx="1">
                  <c:v>21.6</c:v>
                </c:pt>
                <c:pt idx="2">
                  <c:v>26.5</c:v>
                </c:pt>
                <c:pt idx="3">
                  <c:v>29</c:v>
                </c:pt>
                <c:pt idx="4">
                  <c:v>30.1</c:v>
                </c:pt>
                <c:pt idx="5">
                  <c:v>30.3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9C17-4982-874C-7D01D26939FD}"/>
            </c:ext>
          </c:extLst>
        </c:ser>
        <c:ser>
          <c:idx val="1"/>
          <c:order val="1"/>
          <c:tx>
            <c:v>10-15 Feet</c:v>
          </c:tx>
          <c:spPr>
            <a:ln w="25400">
              <a:solidFill>
                <a:srgbClr val="000000"/>
              </a:solidFill>
              <a:prstDash val="sysDash"/>
            </a:ln>
          </c:spPr>
          <c:marker>
            <c:symbol val="squar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trendlineType val="poly"/>
            <c:order val="3"/>
            <c:dispRSqr val="1"/>
            <c:dispEq val="1"/>
            <c:trendlineLbl>
              <c:layout>
                <c:manualLayout>
                  <c:x val="0.17042086341251755"/>
                  <c:y val="-4.0074996423668921E-2"/>
                </c:manualLayout>
              </c:layout>
              <c:numFmt formatCode="General" sourceLinked="0"/>
            </c:trendlineLbl>
          </c:trendline>
          <c:xVal>
            <c:numRef>
              <c:f>'Velocity vs. fall height'!$G$22:$G$27</c:f>
              <c:numCache>
                <c:formatCode>0.00</c:formatCode>
                <c:ptCount val="6"/>
                <c:pt idx="0">
                  <c:v>1.25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xVal>
          <c:yVal>
            <c:numRef>
              <c:f>'Velocity vs. fall height'!$H$22:$H$27</c:f>
              <c:numCache>
                <c:formatCode>0.00</c:formatCode>
                <c:ptCount val="6"/>
                <c:pt idx="0">
                  <c:v>15.667999999999999</c:v>
                </c:pt>
                <c:pt idx="1">
                  <c:v>19.675999999999998</c:v>
                </c:pt>
                <c:pt idx="2">
                  <c:v>22.196000000000002</c:v>
                </c:pt>
                <c:pt idx="3">
                  <c:v>24.268000000000001</c:v>
                </c:pt>
                <c:pt idx="4">
                  <c:v>25.084</c:v>
                </c:pt>
                <c:pt idx="5">
                  <c:v>25.635999999999999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9C17-4982-874C-7D01D26939FD}"/>
            </c:ext>
          </c:extLst>
        </c:ser>
        <c:ser>
          <c:idx val="2"/>
          <c:order val="2"/>
          <c:tx>
            <c:v>5-10 Feet</c:v>
          </c:tx>
          <c:trendline>
            <c:trendlineType val="poly"/>
            <c:order val="3"/>
            <c:dispRSqr val="1"/>
            <c:dispEq val="1"/>
            <c:trendlineLbl>
              <c:layout>
                <c:manualLayout>
                  <c:x val="0.17147850350218388"/>
                  <c:y val="9.6270571512924979E-2"/>
                </c:manualLayout>
              </c:layout>
              <c:numFmt formatCode="General" sourceLinked="0"/>
            </c:trendlineLbl>
          </c:trendline>
          <c:xVal>
            <c:numRef>
              <c:f>'Velocity vs. fall height'!$G$10:$G$15</c:f>
              <c:numCache>
                <c:formatCode>0.00</c:formatCode>
                <c:ptCount val="6"/>
                <c:pt idx="0">
                  <c:v>1.25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xVal>
          <c:yVal>
            <c:numRef>
              <c:f>'Velocity vs. fall height'!$H$10:$H$15</c:f>
              <c:numCache>
                <c:formatCode>0.00</c:formatCode>
                <c:ptCount val="6"/>
                <c:pt idx="0">
                  <c:v>14.988</c:v>
                </c:pt>
                <c:pt idx="1">
                  <c:v>17.875999999999998</c:v>
                </c:pt>
                <c:pt idx="2">
                  <c:v>19.783999999999999</c:v>
                </c:pt>
                <c:pt idx="3">
                  <c:v>21.088000000000001</c:v>
                </c:pt>
                <c:pt idx="4">
                  <c:v>21.955999999999996</c:v>
                </c:pt>
                <c:pt idx="5">
                  <c:v>22.207999999999998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9C17-4982-874C-7D01D26939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3402752"/>
        <c:axId val="83404672"/>
      </c:scatterChart>
      <c:valAx>
        <c:axId val="834027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Drop size, mm</a:t>
                </a:r>
              </a:p>
            </c:rich>
          </c:tx>
          <c:layout>
            <c:manualLayout>
              <c:xMode val="edge"/>
              <c:yMode val="edge"/>
              <c:x val="0.39088349768756903"/>
              <c:y val="0.85736414761065549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3404672"/>
        <c:crosses val="autoZero"/>
        <c:crossBetween val="midCat"/>
      </c:valAx>
      <c:valAx>
        <c:axId val="8340467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Fall Velocity, ft/s</a:t>
                </a:r>
              </a:p>
            </c:rich>
          </c:tx>
          <c:layout>
            <c:manualLayout>
              <c:xMode val="edge"/>
              <c:yMode val="edge"/>
              <c:x val="1.8087855297157701E-2"/>
              <c:y val="0.40452294279798007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340275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egendEntry>
        <c:idx val="3"/>
        <c:delete val="1"/>
      </c:legendEntry>
      <c:layout>
        <c:manualLayout>
          <c:xMode val="edge"/>
          <c:yMode val="edge"/>
          <c:x val="0.19143322629260698"/>
          <c:y val="0.90931276613229639"/>
          <c:w val="0.67353115051665413"/>
          <c:h val="7.2648321356428833E-2"/>
        </c:manualLayout>
      </c:layout>
      <c:overlay val="0"/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33" r="0.75000000000000133" t="1" header="0.5" footer="0.5"/>
    <c:pageSetup orientation="landscape"/>
  </c:printSettings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/>
  <sheetViews>
    <sheetView zoomScale="90" workbookViewId="0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image" Target="../media/image1.emf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247650</xdr:colOff>
      <xdr:row>26</xdr:row>
      <xdr:rowOff>66675</xdr:rowOff>
    </xdr:from>
    <xdr:to>
      <xdr:col>20</xdr:col>
      <xdr:colOff>575310</xdr:colOff>
      <xdr:row>44</xdr:row>
      <xdr:rowOff>140970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238125</xdr:colOff>
      <xdr:row>45</xdr:row>
      <xdr:rowOff>28575</xdr:rowOff>
    </xdr:from>
    <xdr:to>
      <xdr:col>20</xdr:col>
      <xdr:colOff>571500</xdr:colOff>
      <xdr:row>63</xdr:row>
      <xdr:rowOff>133350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66675</xdr:colOff>
      <xdr:row>41</xdr:row>
      <xdr:rowOff>19050</xdr:rowOff>
    </xdr:from>
    <xdr:to>
      <xdr:col>5</xdr:col>
      <xdr:colOff>419099</xdr:colOff>
      <xdr:row>61</xdr:row>
      <xdr:rowOff>9525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504825</xdr:colOff>
      <xdr:row>41</xdr:row>
      <xdr:rowOff>19050</xdr:rowOff>
    </xdr:from>
    <xdr:to>
      <xdr:col>10</xdr:col>
      <xdr:colOff>504825</xdr:colOff>
      <xdr:row>61</xdr:row>
      <xdr:rowOff>19049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209550</xdr:colOff>
      <xdr:row>34</xdr:row>
      <xdr:rowOff>38100</xdr:rowOff>
    </xdr:from>
    <xdr:to>
      <xdr:col>2</xdr:col>
      <xdr:colOff>200025</xdr:colOff>
      <xdr:row>43</xdr:row>
      <xdr:rowOff>95250</xdr:rowOff>
    </xdr:to>
    <xdr:cxnSp macro="">
      <xdr:nvCxnSpPr>
        <xdr:cNvPr id="7" name="Straight Arrow Connector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CxnSpPr/>
      </xdr:nvCxnSpPr>
      <xdr:spPr>
        <a:xfrm>
          <a:off x="657225" y="6219825"/>
          <a:ext cx="438150" cy="1514475"/>
        </a:xfrm>
        <a:prstGeom prst="straightConnector1">
          <a:avLst/>
        </a:prstGeom>
        <a:ln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695326</xdr:colOff>
      <xdr:row>35</xdr:row>
      <xdr:rowOff>19050</xdr:rowOff>
    </xdr:from>
    <xdr:to>
      <xdr:col>8</xdr:col>
      <xdr:colOff>161925</xdr:colOff>
      <xdr:row>43</xdr:row>
      <xdr:rowOff>0</xdr:rowOff>
    </xdr:to>
    <xdr:cxnSp macro="">
      <xdr:nvCxnSpPr>
        <xdr:cNvPr id="10" name="Straight Arrow Connector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CxnSpPr/>
      </xdr:nvCxnSpPr>
      <xdr:spPr>
        <a:xfrm>
          <a:off x="4495801" y="6362700"/>
          <a:ext cx="180974" cy="1276350"/>
        </a:xfrm>
        <a:prstGeom prst="straightConnector1">
          <a:avLst/>
        </a:prstGeom>
        <a:ln w="38100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495300</xdr:colOff>
      <xdr:row>40</xdr:row>
      <xdr:rowOff>142875</xdr:rowOff>
    </xdr:from>
    <xdr:to>
      <xdr:col>4</xdr:col>
      <xdr:colOff>571501</xdr:colOff>
      <xdr:row>44</xdr:row>
      <xdr:rowOff>28575</xdr:rowOff>
    </xdr:to>
    <xdr:cxnSp macro="">
      <xdr:nvCxnSpPr>
        <xdr:cNvPr id="12" name="Straight Arrow Connector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CxnSpPr/>
      </xdr:nvCxnSpPr>
      <xdr:spPr>
        <a:xfrm flipH="1">
          <a:off x="2552700" y="7296150"/>
          <a:ext cx="76201" cy="533400"/>
        </a:xfrm>
        <a:prstGeom prst="straightConnector1">
          <a:avLst/>
        </a:prstGeom>
        <a:ln w="38100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304800</xdr:colOff>
      <xdr:row>4</xdr:row>
      <xdr:rowOff>19050</xdr:rowOff>
    </xdr:from>
    <xdr:to>
      <xdr:col>16</xdr:col>
      <xdr:colOff>152400</xdr:colOff>
      <xdr:row>9</xdr:row>
      <xdr:rowOff>266700</xdr:rowOff>
    </xdr:to>
    <xdr:cxnSp macro="">
      <xdr:nvCxnSpPr>
        <xdr:cNvPr id="14" name="Straight Arrow Connector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CxnSpPr/>
      </xdr:nvCxnSpPr>
      <xdr:spPr>
        <a:xfrm flipH="1">
          <a:off x="8915400" y="504825"/>
          <a:ext cx="457200" cy="733425"/>
        </a:xfrm>
        <a:prstGeom prst="straightConnector1">
          <a:avLst/>
        </a:prstGeom>
        <a:ln w="38100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7</xdr:col>
      <xdr:colOff>438150</xdr:colOff>
      <xdr:row>1</xdr:row>
      <xdr:rowOff>66675</xdr:rowOff>
    </xdr:from>
    <xdr:to>
      <xdr:col>10</xdr:col>
      <xdr:colOff>325756</xdr:colOff>
      <xdr:row>6</xdr:row>
      <xdr:rowOff>26161</xdr:rowOff>
    </xdr:to>
    <xdr:pic>
      <xdr:nvPicPr>
        <xdr:cNvPr id="11" name="Picture 1">
          <a:extLst>
            <a:ext uri="{FF2B5EF4-FFF2-40B4-BE49-F238E27FC236}">
              <a16:creationId xmlns:a16="http://schemas.microsoft.com/office/drawing/2014/main" id="{78861149-F9A1-438A-8F5C-FBCB56EE26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5048250" y="390525"/>
          <a:ext cx="1764031" cy="769111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865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165806</xdr:colOff>
      <xdr:row>2</xdr:row>
      <xdr:rowOff>123930</xdr:rowOff>
    </xdr:from>
    <xdr:to>
      <xdr:col>1</xdr:col>
      <xdr:colOff>3213057</xdr:colOff>
      <xdr:row>25</xdr:row>
      <xdr:rowOff>107676</xdr:rowOff>
    </xdr:to>
    <xdr:pic>
      <xdr:nvPicPr>
        <xdr:cNvPr id="122130" name="Picture 7">
          <a:extLst>
            <a:ext uri="{FF2B5EF4-FFF2-40B4-BE49-F238E27FC236}">
              <a16:creationId xmlns:a16="http://schemas.microsoft.com/office/drawing/2014/main" id="{00000000-0008-0000-0200-000012DD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rot="-60000">
          <a:off x="165806" y="123930"/>
          <a:ext cx="3839731" cy="43423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190500</xdr:colOff>
      <xdr:row>1</xdr:row>
      <xdr:rowOff>152400</xdr:rowOff>
    </xdr:from>
    <xdr:to>
      <xdr:col>18</xdr:col>
      <xdr:colOff>525780</xdr:colOff>
      <xdr:row>25</xdr:row>
      <xdr:rowOff>60960</xdr:rowOff>
    </xdr:to>
    <xdr:graphicFrame macro="">
      <xdr:nvGraphicFramePr>
        <xdr:cNvPr id="122131" name="Chart 8">
          <a:extLst>
            <a:ext uri="{FF2B5EF4-FFF2-40B4-BE49-F238E27FC236}">
              <a16:creationId xmlns:a16="http://schemas.microsoft.com/office/drawing/2014/main" id="{00000000-0008-0000-0200-000013DD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190500</xdr:colOff>
      <xdr:row>27</xdr:row>
      <xdr:rowOff>91440</xdr:rowOff>
    </xdr:from>
    <xdr:to>
      <xdr:col>18</xdr:col>
      <xdr:colOff>556260</xdr:colOff>
      <xdr:row>57</xdr:row>
      <xdr:rowOff>0</xdr:rowOff>
    </xdr:to>
    <xdr:graphicFrame macro="">
      <xdr:nvGraphicFramePr>
        <xdr:cNvPr id="122132" name="Chart 9">
          <a:extLst>
            <a:ext uri="{FF2B5EF4-FFF2-40B4-BE49-F238E27FC236}">
              <a16:creationId xmlns:a16="http://schemas.microsoft.com/office/drawing/2014/main" id="{00000000-0008-0000-0200-000014DD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68"/>
  <sheetViews>
    <sheetView tabSelected="1" topLeftCell="A4" workbookViewId="0">
      <selection activeCell="E10" sqref="E10"/>
    </sheetView>
  </sheetViews>
  <sheetFormatPr defaultColWidth="9.140625" defaultRowHeight="12.75" x14ac:dyDescent="0.2"/>
  <cols>
    <col min="1" max="1" width="13.5703125" style="57" customWidth="1"/>
    <col min="2" max="2" width="12" style="57" customWidth="1"/>
    <col min="3" max="7" width="8.7109375" style="57" customWidth="1"/>
    <col min="8" max="8" width="10.7109375" style="57" customWidth="1"/>
    <col min="9" max="14" width="8.7109375" style="57" customWidth="1"/>
    <col min="15" max="15" width="9.140625" style="57" customWidth="1"/>
    <col min="16" max="16" width="9.140625" style="57"/>
    <col min="17" max="21" width="8.7109375" style="57" customWidth="1"/>
    <col min="22" max="22" width="10.7109375" style="57" customWidth="1"/>
    <col min="23" max="16384" width="9.140625" style="57"/>
  </cols>
  <sheetData>
    <row r="1" spans="1:21" x14ac:dyDescent="0.2">
      <c r="A1" s="97" t="s">
        <v>100</v>
      </c>
      <c r="B1" s="79" t="s">
        <v>101</v>
      </c>
    </row>
    <row r="2" spans="1:21" ht="12.75" customHeight="1" x14ac:dyDescent="0.2">
      <c r="A2" s="97" t="s">
        <v>102</v>
      </c>
      <c r="B2" s="79"/>
    </row>
    <row r="3" spans="1:21" ht="12.75" customHeight="1" x14ac:dyDescent="0.2">
      <c r="A3" s="33" t="s">
        <v>5</v>
      </c>
      <c r="B3" s="35">
        <v>4</v>
      </c>
      <c r="C3" s="80" t="s">
        <v>71</v>
      </c>
      <c r="D3" s="21" t="s">
        <v>7</v>
      </c>
      <c r="L3" s="49" t="s">
        <v>37</v>
      </c>
    </row>
    <row r="4" spans="1:21" ht="12.75" customHeight="1" x14ac:dyDescent="0.2">
      <c r="A4" s="21" t="s">
        <v>5</v>
      </c>
      <c r="B4" s="35">
        <v>3.86</v>
      </c>
      <c r="C4" s="80" t="s">
        <v>71</v>
      </c>
      <c r="D4" s="21" t="s">
        <v>6</v>
      </c>
      <c r="F4" s="79"/>
      <c r="G4" s="102" t="s">
        <v>70</v>
      </c>
      <c r="H4" s="102"/>
      <c r="L4" s="101" t="s">
        <v>66</v>
      </c>
      <c r="M4" s="100" t="s">
        <v>64</v>
      </c>
      <c r="N4" s="100"/>
      <c r="O4" s="100"/>
      <c r="P4" s="100"/>
      <c r="Q4" s="100"/>
      <c r="R4" s="100"/>
    </row>
    <row r="5" spans="1:21" ht="12.75" customHeight="1" x14ac:dyDescent="0.2">
      <c r="A5" s="34" t="s">
        <v>18</v>
      </c>
      <c r="B5" s="35">
        <v>20</v>
      </c>
      <c r="C5" s="80" t="s">
        <v>72</v>
      </c>
      <c r="D5" s="33" t="s">
        <v>7</v>
      </c>
      <c r="L5" s="101"/>
      <c r="M5" s="57" t="s">
        <v>14</v>
      </c>
      <c r="N5" s="57" t="s">
        <v>15</v>
      </c>
      <c r="O5" s="57" t="s">
        <v>16</v>
      </c>
      <c r="P5" s="57" t="s">
        <v>17</v>
      </c>
      <c r="Q5" s="52" t="s">
        <v>28</v>
      </c>
      <c r="R5" s="33" t="s">
        <v>31</v>
      </c>
    </row>
    <row r="6" spans="1:21" ht="12.75" customHeight="1" x14ac:dyDescent="0.2">
      <c r="A6" s="34" t="s">
        <v>18</v>
      </c>
      <c r="B6" s="35">
        <v>20.329999999999998</v>
      </c>
      <c r="C6" s="80" t="s">
        <v>72</v>
      </c>
      <c r="D6" s="34" t="s">
        <v>6</v>
      </c>
      <c r="L6" s="57">
        <v>14.2</v>
      </c>
      <c r="M6" s="57">
        <v>9.8799999999999999E-2</v>
      </c>
      <c r="N6" s="57">
        <v>-1.5985</v>
      </c>
      <c r="O6" s="57">
        <v>9.2181999999999995</v>
      </c>
      <c r="P6" s="57">
        <v>6.5549999999999997</v>
      </c>
      <c r="Q6" s="52" t="s">
        <v>29</v>
      </c>
      <c r="R6" s="33" t="s">
        <v>32</v>
      </c>
    </row>
    <row r="7" spans="1:21" ht="12.75" customHeight="1" x14ac:dyDescent="0.2">
      <c r="A7" s="34" t="s">
        <v>103</v>
      </c>
      <c r="B7" s="35"/>
      <c r="C7" s="80"/>
      <c r="D7" s="34"/>
      <c r="Q7" s="52"/>
      <c r="R7" s="33"/>
    </row>
    <row r="8" spans="1:21" ht="12.75" customHeight="1" x14ac:dyDescent="0.2">
      <c r="A8" s="34" t="s">
        <v>104</v>
      </c>
      <c r="B8" s="35"/>
      <c r="C8" s="80"/>
      <c r="D8" s="34"/>
      <c r="Q8" s="52"/>
      <c r="R8" s="33"/>
    </row>
    <row r="9" spans="1:21" ht="12.75" customHeight="1" x14ac:dyDescent="0.2"/>
    <row r="10" spans="1:21" ht="66.75" x14ac:dyDescent="0.2">
      <c r="A10" s="59" t="s">
        <v>38</v>
      </c>
      <c r="B10" s="59" t="s">
        <v>39</v>
      </c>
      <c r="C10" s="59" t="s">
        <v>69</v>
      </c>
      <c r="D10" s="59" t="s">
        <v>67</v>
      </c>
      <c r="E10" s="59" t="s">
        <v>65</v>
      </c>
      <c r="F10" s="59" t="s">
        <v>62</v>
      </c>
      <c r="G10" s="59" t="s">
        <v>40</v>
      </c>
      <c r="H10" s="59" t="s">
        <v>41</v>
      </c>
      <c r="I10" s="59" t="s">
        <v>42</v>
      </c>
      <c r="J10" s="59" t="s">
        <v>43</v>
      </c>
      <c r="K10" s="59" t="s">
        <v>44</v>
      </c>
      <c r="L10" s="59" t="s">
        <v>63</v>
      </c>
      <c r="M10" s="59" t="s">
        <v>45</v>
      </c>
      <c r="N10" s="59" t="s">
        <v>46</v>
      </c>
      <c r="O10" s="64" t="s">
        <v>25</v>
      </c>
      <c r="P10" s="64" t="s">
        <v>26</v>
      </c>
      <c r="Q10" s="64" t="s">
        <v>27</v>
      </c>
      <c r="R10" s="64" t="s">
        <v>73</v>
      </c>
      <c r="S10" s="82" t="s">
        <v>85</v>
      </c>
      <c r="T10" s="64" t="s">
        <v>86</v>
      </c>
      <c r="U10" s="65" t="s">
        <v>19</v>
      </c>
    </row>
    <row r="11" spans="1:21" x14ac:dyDescent="0.2">
      <c r="A11" s="59" t="s">
        <v>47</v>
      </c>
      <c r="B11" s="60">
        <v>6.3</v>
      </c>
      <c r="C11" s="76">
        <v>0.19869999999999999</v>
      </c>
      <c r="D11" s="62">
        <f>+C11/$C$24</f>
        <v>1.8255820363462631E-2</v>
      </c>
      <c r="E11" s="61">
        <f>+C11/454</f>
        <v>4.3766519823788542E-4</v>
      </c>
      <c r="F11" s="61">
        <f t="shared" ref="F11:F17" si="0">+C11/G11</f>
        <v>0.19869999999999999</v>
      </c>
      <c r="G11" s="77">
        <v>1</v>
      </c>
      <c r="H11" s="78" t="s">
        <v>60</v>
      </c>
      <c r="I11" s="61">
        <f>+C11/G11</f>
        <v>0.19869999999999999</v>
      </c>
      <c r="J11" s="61">
        <f>+(-24.697*POWER(I11,2)+(3.6167*I11)+1.0287)*I11</f>
        <v>0.15344786172430899</v>
      </c>
      <c r="K11" s="61">
        <f>10*(6*J11/PI())^(1/3)</f>
        <v>6.6423344570535416</v>
      </c>
      <c r="L11" s="61">
        <f>+K11/25.4</f>
        <v>0.26150923059265913</v>
      </c>
      <c r="M11" s="61">
        <f>+C11</f>
        <v>0.19869999999999999</v>
      </c>
      <c r="N11" s="62">
        <f>+($M$23-M11)/$M$23</f>
        <v>0.98174417963653737</v>
      </c>
      <c r="O11" s="46">
        <f>+P11/3.28084</f>
        <v>7.9898085203407891</v>
      </c>
      <c r="P11" s="44">
        <f t="shared" ref="P11:P23" si="1">$M$6*K11^3 + $N$6*K11^2 + $O$6*K11 + $P$6</f>
        <v>26.213283385874874</v>
      </c>
      <c r="Q11" s="45">
        <f t="shared" ref="Q11:Q23" si="2">(0.5*(C11/1000)*O11^2)</f>
        <v>6.342209943046415E-3</v>
      </c>
      <c r="R11" s="45">
        <f>+Q11/0.0324</f>
        <v>0.19574722046439552</v>
      </c>
      <c r="S11" s="45">
        <f t="shared" ref="S11:S23" si="3">(0.5*E11*P11^2)</f>
        <v>0.15036780625551552</v>
      </c>
      <c r="T11" s="66">
        <f>+S11/0.3491</f>
        <v>0.43072989474510315</v>
      </c>
      <c r="U11" s="50">
        <f>R11/$R$24</f>
        <v>2.8342525193118816E-2</v>
      </c>
    </row>
    <row r="12" spans="1:21" x14ac:dyDescent="0.2">
      <c r="A12" s="59" t="s">
        <v>48</v>
      </c>
      <c r="B12" s="60">
        <v>4.75</v>
      </c>
      <c r="C12" s="76">
        <v>0.20549999999999999</v>
      </c>
      <c r="D12" s="62">
        <f t="shared" ref="D12:D23" si="4">+C12/$C$24</f>
        <v>1.8880579188181028E-2</v>
      </c>
      <c r="E12" s="61">
        <f t="shared" ref="E12:E23" si="5">+C12/454</f>
        <v>4.5264317180616735E-4</v>
      </c>
      <c r="F12" s="61">
        <f t="shared" si="0"/>
        <v>0.10274999999999999</v>
      </c>
      <c r="G12" s="77">
        <v>2</v>
      </c>
      <c r="H12" s="78" t="s">
        <v>60</v>
      </c>
      <c r="I12" s="61">
        <f t="shared" ref="I12:I23" si="6">+C12/G12</f>
        <v>0.10274999999999999</v>
      </c>
      <c r="J12" s="61">
        <f t="shared" ref="J12:J23" si="7">+(-24.697*POWER(I12,2)+(3.6167*I12)+1.0287)*I12</f>
        <v>0.11709141385457811</v>
      </c>
      <c r="K12" s="61">
        <f t="shared" ref="K12:K23" si="8">10*(6*J12/PI())^(1/3)</f>
        <v>6.0698152985594422</v>
      </c>
      <c r="L12" s="61">
        <f t="shared" ref="L12:L23" si="9">+K12/25.4</f>
        <v>0.23896910624249773</v>
      </c>
      <c r="M12" s="61">
        <f>+M11+C12</f>
        <v>0.4042</v>
      </c>
      <c r="N12" s="62">
        <f t="shared" ref="N12:N23" si="10">+($M$23-M12)/$M$23</f>
        <v>0.96286360044835639</v>
      </c>
      <c r="O12" s="63">
        <f t="shared" ref="O12:O23" si="11">+P12/3.28084</f>
        <v>7.8361767032415592</v>
      </c>
      <c r="P12" s="44">
        <f t="shared" si="1"/>
        <v>25.709241975063037</v>
      </c>
      <c r="Q12" s="45">
        <f t="shared" si="2"/>
        <v>6.3094321120847454E-3</v>
      </c>
      <c r="R12" s="45">
        <f t="shared" ref="R12:R23" si="12">+Q12/0.0324</f>
        <v>0.19473555901496128</v>
      </c>
      <c r="S12" s="45">
        <f t="shared" si="3"/>
        <v>0.14959067484867458</v>
      </c>
      <c r="T12" s="66">
        <f t="shared" ref="T12:T23" si="13">+S12/0.3491</f>
        <v>0.42850379504060321</v>
      </c>
      <c r="U12" s="50">
        <f t="shared" ref="U12:U23" si="14">R12/$R$24</f>
        <v>2.8196045258182971E-2</v>
      </c>
    </row>
    <row r="13" spans="1:21" x14ac:dyDescent="0.2">
      <c r="A13" s="59" t="s">
        <v>49</v>
      </c>
      <c r="B13" s="60">
        <v>4</v>
      </c>
      <c r="C13" s="76">
        <v>0.51470000000000005</v>
      </c>
      <c r="D13" s="62">
        <f t="shared" si="4"/>
        <v>4.7288730453317648E-2</v>
      </c>
      <c r="E13" s="61">
        <f t="shared" si="5"/>
        <v>1.1337004405286345E-3</v>
      </c>
      <c r="F13" s="61">
        <f t="shared" si="0"/>
        <v>5.7188888888888893E-2</v>
      </c>
      <c r="G13" s="77">
        <v>9</v>
      </c>
      <c r="H13" s="78" t="s">
        <v>60</v>
      </c>
      <c r="I13" s="61">
        <f t="shared" si="6"/>
        <v>5.7188888888888893E-2</v>
      </c>
      <c r="J13" s="61">
        <f t="shared" si="7"/>
        <v>6.6039544933667316E-2</v>
      </c>
      <c r="K13" s="61">
        <f t="shared" si="8"/>
        <v>5.0149716609786097</v>
      </c>
      <c r="L13" s="61">
        <f t="shared" si="9"/>
        <v>0.19743982917238623</v>
      </c>
      <c r="M13" s="61">
        <f t="shared" ref="M13:M23" si="15">+M12+C13</f>
        <v>0.91890000000000005</v>
      </c>
      <c r="N13" s="62">
        <f t="shared" si="10"/>
        <v>0.91557486999503868</v>
      </c>
      <c r="O13" s="63">
        <f t="shared" si="11"/>
        <v>7.6331378520002184</v>
      </c>
      <c r="P13" s="44">
        <f t="shared" si="1"/>
        <v>25.043103990356396</v>
      </c>
      <c r="Q13" s="45">
        <f t="shared" si="2"/>
        <v>1.4994444598896773E-2</v>
      </c>
      <c r="R13" s="45">
        <f t="shared" si="12"/>
        <v>0.46279149996594982</v>
      </c>
      <c r="S13" s="45">
        <f t="shared" si="3"/>
        <v>0.35550411616821342</v>
      </c>
      <c r="T13" s="66">
        <f t="shared" si="13"/>
        <v>1.0183446467150197</v>
      </c>
      <c r="U13" s="50">
        <f t="shared" si="14"/>
        <v>6.700825542159855E-2</v>
      </c>
    </row>
    <row r="14" spans="1:21" x14ac:dyDescent="0.2">
      <c r="A14" s="59" t="s">
        <v>50</v>
      </c>
      <c r="B14" s="60">
        <v>3.35</v>
      </c>
      <c r="C14" s="76">
        <v>0.68020000000000003</v>
      </c>
      <c r="D14" s="62">
        <f t="shared" si="4"/>
        <v>6.2494257731390446E-2</v>
      </c>
      <c r="E14" s="61">
        <f t="shared" si="5"/>
        <v>1.4982378854625552E-3</v>
      </c>
      <c r="F14" s="61">
        <f t="shared" si="0"/>
        <v>2.8341666666666668E-2</v>
      </c>
      <c r="G14" s="77">
        <v>24</v>
      </c>
      <c r="H14" s="78" t="s">
        <v>60</v>
      </c>
      <c r="I14" s="61">
        <f t="shared" si="6"/>
        <v>2.8341666666666668E-2</v>
      </c>
      <c r="J14" s="61">
        <f t="shared" si="7"/>
        <v>3.1497948813258049E-2</v>
      </c>
      <c r="K14" s="61">
        <f t="shared" si="8"/>
        <v>3.9182717246595429</v>
      </c>
      <c r="L14" s="61">
        <f t="shared" si="9"/>
        <v>0.15426266632517885</v>
      </c>
      <c r="M14" s="61">
        <f t="shared" si="15"/>
        <v>1.5991</v>
      </c>
      <c r="N14" s="62">
        <f t="shared" si="10"/>
        <v>0.85308061226364829</v>
      </c>
      <c r="O14" s="63">
        <f t="shared" si="11"/>
        <v>7.3384723177120836</v>
      </c>
      <c r="P14" s="44">
        <f t="shared" si="1"/>
        <v>24.076353518842513</v>
      </c>
      <c r="Q14" s="45">
        <f t="shared" si="2"/>
        <v>1.8315465143256812E-2</v>
      </c>
      <c r="R14" s="45">
        <f t="shared" si="12"/>
        <v>0.56529213405113621</v>
      </c>
      <c r="S14" s="45">
        <f t="shared" si="3"/>
        <v>0.43424237590249276</v>
      </c>
      <c r="T14" s="66">
        <f t="shared" si="13"/>
        <v>1.2438910796404834</v>
      </c>
      <c r="U14" s="50">
        <f t="shared" si="14"/>
        <v>8.1849471541949353E-2</v>
      </c>
    </row>
    <row r="15" spans="1:21" x14ac:dyDescent="0.2">
      <c r="A15" s="59" t="s">
        <v>51</v>
      </c>
      <c r="B15" s="60">
        <v>2.8</v>
      </c>
      <c r="C15" s="76">
        <v>1.0004999999999999</v>
      </c>
      <c r="D15" s="62">
        <f t="shared" si="4"/>
        <v>9.1922235901582092E-2</v>
      </c>
      <c r="E15" s="61">
        <f t="shared" si="5"/>
        <v>2.2037444933920704E-3</v>
      </c>
      <c r="F15" s="61">
        <f t="shared" si="0"/>
        <v>2.0843749999999998E-2</v>
      </c>
      <c r="G15" s="77">
        <v>48</v>
      </c>
      <c r="H15" s="78" t="s">
        <v>60</v>
      </c>
      <c r="I15" s="61">
        <f t="shared" si="6"/>
        <v>2.0843749999999998E-2</v>
      </c>
      <c r="J15" s="61">
        <f t="shared" si="7"/>
        <v>2.2789632553661766E-2</v>
      </c>
      <c r="K15" s="61">
        <f t="shared" si="8"/>
        <v>3.517598225622006</v>
      </c>
      <c r="L15" s="61">
        <f t="shared" si="9"/>
        <v>0.13848811911897663</v>
      </c>
      <c r="M15" s="61">
        <f t="shared" si="15"/>
        <v>2.5995999999999997</v>
      </c>
      <c r="N15" s="62">
        <f t="shared" si="10"/>
        <v>0.76115837636206607</v>
      </c>
      <c r="O15" s="63">
        <f t="shared" si="11"/>
        <v>7.1634574628516878</v>
      </c>
      <c r="P15" s="44">
        <f t="shared" si="1"/>
        <v>23.50215778242233</v>
      </c>
      <c r="Q15" s="45">
        <f t="shared" si="2"/>
        <v>2.5670390191748289E-2</v>
      </c>
      <c r="R15" s="45">
        <f t="shared" si="12"/>
        <v>0.79229599357247804</v>
      </c>
      <c r="S15" s="45">
        <f t="shared" si="3"/>
        <v>0.6086207005948121</v>
      </c>
      <c r="T15" s="66">
        <f t="shared" si="13"/>
        <v>1.7433993142217474</v>
      </c>
      <c r="U15" s="50">
        <f t="shared" si="14"/>
        <v>0.11471769103520693</v>
      </c>
    </row>
    <row r="16" spans="1:21" x14ac:dyDescent="0.2">
      <c r="A16" s="59" t="s">
        <v>52</v>
      </c>
      <c r="B16" s="60">
        <v>2.36</v>
      </c>
      <c r="C16" s="76">
        <v>0.65700000000000003</v>
      </c>
      <c r="D16" s="62">
        <f t="shared" si="4"/>
        <v>6.0362727623527679E-2</v>
      </c>
      <c r="E16" s="61">
        <f t="shared" si="5"/>
        <v>1.4471365638766521E-3</v>
      </c>
      <c r="F16" s="61">
        <f t="shared" si="0"/>
        <v>1.8771428571428571E-2</v>
      </c>
      <c r="G16" s="77">
        <v>35</v>
      </c>
      <c r="H16" s="78" t="s">
        <v>60</v>
      </c>
      <c r="I16" s="61">
        <f t="shared" si="6"/>
        <v>1.8771428571428571E-2</v>
      </c>
      <c r="J16" s="61">
        <f t="shared" si="7"/>
        <v>2.0421216193902716E-2</v>
      </c>
      <c r="K16" s="61">
        <f t="shared" si="8"/>
        <v>3.3912592675365993</v>
      </c>
      <c r="L16" s="61">
        <f t="shared" si="9"/>
        <v>0.13351414439120471</v>
      </c>
      <c r="M16" s="61">
        <f t="shared" si="15"/>
        <v>3.2565999999999997</v>
      </c>
      <c r="N16" s="62">
        <f t="shared" si="10"/>
        <v>0.7007956487385385</v>
      </c>
      <c r="O16" s="63">
        <f t="shared" si="11"/>
        <v>7.0975412056433171</v>
      </c>
      <c r="P16" s="44">
        <f t="shared" si="1"/>
        <v>23.28589708912282</v>
      </c>
      <c r="Q16" s="45">
        <f t="shared" si="2"/>
        <v>1.6548217447966876E-2</v>
      </c>
      <c r="R16" s="45">
        <f t="shared" si="12"/>
        <v>0.51074745209774308</v>
      </c>
      <c r="S16" s="45">
        <f t="shared" si="3"/>
        <v>0.39234260256840159</v>
      </c>
      <c r="T16" s="66">
        <f t="shared" si="13"/>
        <v>1.1238688128570655</v>
      </c>
      <c r="U16" s="50">
        <f t="shared" si="14"/>
        <v>7.3951867587486619E-2</v>
      </c>
    </row>
    <row r="17" spans="1:21" x14ac:dyDescent="0.2">
      <c r="A17" s="59" t="s">
        <v>53</v>
      </c>
      <c r="B17" s="60">
        <v>2</v>
      </c>
      <c r="C17" s="76">
        <v>1.23</v>
      </c>
      <c r="D17" s="62">
        <f t="shared" si="4"/>
        <v>0.11300784623582806</v>
      </c>
      <c r="E17" s="61">
        <f t="shared" si="5"/>
        <v>2.7092511013215859E-3</v>
      </c>
      <c r="F17" s="61">
        <f t="shared" si="0"/>
        <v>1.6400000000000001E-2</v>
      </c>
      <c r="G17" s="77">
        <v>75</v>
      </c>
      <c r="H17" s="78" t="s">
        <v>60</v>
      </c>
      <c r="I17" s="61">
        <f t="shared" si="6"/>
        <v>1.6400000000000001E-2</v>
      </c>
      <c r="J17" s="61">
        <f t="shared" si="7"/>
        <v>1.7734490548032E-2</v>
      </c>
      <c r="K17" s="61">
        <f t="shared" si="8"/>
        <v>3.2354897745974491</v>
      </c>
      <c r="L17" s="61">
        <f t="shared" si="9"/>
        <v>0.12738148718887596</v>
      </c>
      <c r="M17" s="61">
        <f t="shared" si="15"/>
        <v>4.4865999999999993</v>
      </c>
      <c r="N17" s="62">
        <f t="shared" si="10"/>
        <v>0.58778780250271045</v>
      </c>
      <c r="O17" s="63">
        <f t="shared" si="11"/>
        <v>7.0082837453796349</v>
      </c>
      <c r="P17" s="44">
        <f t="shared" si="1"/>
        <v>22.993057643191321</v>
      </c>
      <c r="Q17" s="45">
        <f t="shared" si="2"/>
        <v>3.0206365249287728E-2</v>
      </c>
      <c r="R17" s="45">
        <f t="shared" si="12"/>
        <v>0.93229522374344842</v>
      </c>
      <c r="S17" s="45">
        <f t="shared" si="3"/>
        <v>0.71616438406744065</v>
      </c>
      <c r="T17" s="66">
        <f t="shared" si="13"/>
        <v>2.0514591351115459</v>
      </c>
      <c r="U17" s="50">
        <f t="shared" si="14"/>
        <v>0.13498838350646833</v>
      </c>
    </row>
    <row r="18" spans="1:21" x14ac:dyDescent="0.2">
      <c r="A18" s="59" t="s">
        <v>54</v>
      </c>
      <c r="B18" s="60">
        <v>1.7</v>
      </c>
      <c r="C18" s="76">
        <v>1.7511000000000001</v>
      </c>
      <c r="D18" s="62">
        <f t="shared" si="4"/>
        <v>0.16088458499476305</v>
      </c>
      <c r="E18" s="61">
        <f t="shared" si="5"/>
        <v>3.8570484581497799E-3</v>
      </c>
      <c r="F18" s="61">
        <f>+C18/G18</f>
        <v>1.0612727272727274E-2</v>
      </c>
      <c r="G18" s="77">
        <v>165</v>
      </c>
      <c r="H18" s="78" t="s">
        <v>61</v>
      </c>
      <c r="I18" s="61">
        <f t="shared" si="6"/>
        <v>1.0612727272727274E-2</v>
      </c>
      <c r="J18" s="61">
        <f t="shared" si="7"/>
        <v>1.1295140792475131E-2</v>
      </c>
      <c r="K18" s="61">
        <f t="shared" si="8"/>
        <v>2.7837549917128697</v>
      </c>
      <c r="L18" s="61">
        <f t="shared" si="9"/>
        <v>0.10959665321704212</v>
      </c>
      <c r="M18" s="61">
        <f t="shared" si="15"/>
        <v>6.2376999999999994</v>
      </c>
      <c r="N18" s="62">
        <f t="shared" si="10"/>
        <v>0.42690321750794746</v>
      </c>
      <c r="O18" s="63">
        <f t="shared" si="11"/>
        <v>6.6934972959252166</v>
      </c>
      <c r="P18" s="44">
        <f t="shared" si="1"/>
        <v>21.960293668363288</v>
      </c>
      <c r="Q18" s="45">
        <f t="shared" si="2"/>
        <v>3.9227184392566221E-2</v>
      </c>
      <c r="R18" s="45">
        <f t="shared" si="12"/>
        <v>1.2107155676717971</v>
      </c>
      <c r="S18" s="45">
        <f t="shared" si="3"/>
        <v>0.9300394839748074</v>
      </c>
      <c r="T18" s="66">
        <f t="shared" si="13"/>
        <v>2.664106227369829</v>
      </c>
      <c r="U18" s="50">
        <f t="shared" si="14"/>
        <v>0.17530127067464832</v>
      </c>
    </row>
    <row r="19" spans="1:21" x14ac:dyDescent="0.2">
      <c r="A19" s="59" t="s">
        <v>55</v>
      </c>
      <c r="B19" s="60">
        <v>1.4</v>
      </c>
      <c r="C19" s="76">
        <v>1.85</v>
      </c>
      <c r="D19" s="62">
        <f t="shared" si="4"/>
        <v>0.16997115084250564</v>
      </c>
      <c r="E19" s="61">
        <f t="shared" si="5"/>
        <v>4.0748898678414098E-3</v>
      </c>
      <c r="F19" s="61">
        <f t="shared" ref="F19:F23" si="16">+C19/G19</f>
        <v>4.2824074074074075E-3</v>
      </c>
      <c r="G19" s="77">
        <v>432</v>
      </c>
      <c r="H19" s="78" t="s">
        <v>61</v>
      </c>
      <c r="I19" s="61">
        <f t="shared" si="6"/>
        <v>4.2824074074074075E-3</v>
      </c>
      <c r="J19" s="61">
        <f t="shared" si="7"/>
        <v>4.4696996270448992E-3</v>
      </c>
      <c r="K19" s="61">
        <f t="shared" si="8"/>
        <v>2.0437443628185954</v>
      </c>
      <c r="L19" s="61">
        <f t="shared" si="9"/>
        <v>8.0462376488921086E-2</v>
      </c>
      <c r="M19" s="61">
        <f t="shared" si="15"/>
        <v>8.0876999999999999</v>
      </c>
      <c r="N19" s="62">
        <f t="shared" si="10"/>
        <v>0.25693206666544177</v>
      </c>
      <c r="O19" s="63">
        <f t="shared" si="11"/>
        <v>5.9622809828410253</v>
      </c>
      <c r="P19" s="44">
        <f t="shared" si="1"/>
        <v>19.56128993974415</v>
      </c>
      <c r="Q19" s="45">
        <f t="shared" si="2"/>
        <v>3.288263492947166E-2</v>
      </c>
      <c r="R19" s="45">
        <f t="shared" si="12"/>
        <v>1.0148961397985081</v>
      </c>
      <c r="S19" s="45">
        <f t="shared" si="3"/>
        <v>0.77961620990909808</v>
      </c>
      <c r="T19" s="66">
        <f t="shared" si="13"/>
        <v>2.2332174445978175</v>
      </c>
      <c r="U19" s="50">
        <f t="shared" si="14"/>
        <v>0.14694829046561236</v>
      </c>
    </row>
    <row r="20" spans="1:21" x14ac:dyDescent="0.2">
      <c r="A20" s="59" t="s">
        <v>56</v>
      </c>
      <c r="B20" s="60">
        <v>1</v>
      </c>
      <c r="C20" s="76">
        <v>2.0150000000000001</v>
      </c>
      <c r="D20" s="62">
        <f t="shared" si="4"/>
        <v>0.1851307399717021</v>
      </c>
      <c r="E20" s="61">
        <f t="shared" si="5"/>
        <v>4.4383259911894273E-3</v>
      </c>
      <c r="F20" s="61">
        <f t="shared" si="16"/>
        <v>1.6721991701244814E-3</v>
      </c>
      <c r="G20" s="77">
        <v>1205</v>
      </c>
      <c r="H20" s="78" t="s">
        <v>61</v>
      </c>
      <c r="I20" s="61">
        <f t="shared" si="6"/>
        <v>1.6721991701244814E-3</v>
      </c>
      <c r="J20" s="61">
        <f t="shared" si="7"/>
        <v>1.7301890035334028E-3</v>
      </c>
      <c r="K20" s="61">
        <f t="shared" si="8"/>
        <v>1.4894695931631889</v>
      </c>
      <c r="L20" s="61">
        <f t="shared" si="9"/>
        <v>5.8640535163905078E-2</v>
      </c>
      <c r="M20" s="61">
        <f t="shared" si="15"/>
        <v>10.1027</v>
      </c>
      <c r="N20" s="62">
        <f t="shared" si="10"/>
        <v>7.1801326693739648E-2</v>
      </c>
      <c r="O20" s="63">
        <f t="shared" si="11"/>
        <v>5.2015341713208212</v>
      </c>
      <c r="P20" s="44">
        <f t="shared" si="1"/>
        <v>17.065401370636202</v>
      </c>
      <c r="Q20" s="45">
        <f t="shared" si="2"/>
        <v>2.7258877418433823E-2</v>
      </c>
      <c r="R20" s="45">
        <f t="shared" si="12"/>
        <v>0.8413233771121551</v>
      </c>
      <c r="S20" s="45">
        <f t="shared" si="3"/>
        <v>0.64628223209354363</v>
      </c>
      <c r="T20" s="66">
        <f t="shared" si="13"/>
        <v>1.8512811002393113</v>
      </c>
      <c r="U20" s="50">
        <f t="shared" si="14"/>
        <v>0.12181643731538078</v>
      </c>
    </row>
    <row r="21" spans="1:21" x14ac:dyDescent="0.2">
      <c r="A21" s="59" t="s">
        <v>57</v>
      </c>
      <c r="B21" s="60">
        <v>0.5</v>
      </c>
      <c r="C21" s="76">
        <v>0.52500000000000002</v>
      </c>
      <c r="D21" s="62">
        <f t="shared" si="4"/>
        <v>4.823505632017052E-2</v>
      </c>
      <c r="E21" s="61">
        <f t="shared" si="5"/>
        <v>1.1563876651982379E-3</v>
      </c>
      <c r="F21" s="61">
        <f t="shared" si="16"/>
        <v>3.715498938428875E-4</v>
      </c>
      <c r="G21" s="77">
        <v>1413</v>
      </c>
      <c r="H21" s="78" t="s">
        <v>61</v>
      </c>
      <c r="I21" s="61">
        <f t="shared" si="6"/>
        <v>3.715498938428875E-4</v>
      </c>
      <c r="J21" s="61">
        <f t="shared" si="7"/>
        <v>3.8271139202114725E-4</v>
      </c>
      <c r="K21" s="61">
        <f t="shared" si="8"/>
        <v>0.90079145104992753</v>
      </c>
      <c r="L21" s="61">
        <f t="shared" si="9"/>
        <v>3.546423035629636E-2</v>
      </c>
      <c r="M21" s="61">
        <f t="shared" si="15"/>
        <v>10.627700000000001</v>
      </c>
      <c r="N21" s="62">
        <f t="shared" si="10"/>
        <v>2.35662703735691E-2</v>
      </c>
      <c r="O21" s="63">
        <f t="shared" si="11"/>
        <v>4.1555906086704546</v>
      </c>
      <c r="P21" s="44">
        <f t="shared" si="1"/>
        <v>13.633827892550373</v>
      </c>
      <c r="Q21" s="45">
        <f t="shared" si="2"/>
        <v>4.5330949930533961E-3</v>
      </c>
      <c r="R21" s="45">
        <f t="shared" si="12"/>
        <v>0.13991033929177149</v>
      </c>
      <c r="S21" s="45">
        <f t="shared" si="3"/>
        <v>0.10747539986446519</v>
      </c>
      <c r="T21" s="66">
        <f t="shared" si="13"/>
        <v>0.30786422189763729</v>
      </c>
      <c r="U21" s="50">
        <f t="shared" si="14"/>
        <v>2.0257821831376165E-2</v>
      </c>
    </row>
    <row r="22" spans="1:21" x14ac:dyDescent="0.2">
      <c r="A22" s="59" t="s">
        <v>58</v>
      </c>
      <c r="B22" s="60">
        <v>0.25</v>
      </c>
      <c r="C22" s="76">
        <v>0.20349999999999999</v>
      </c>
      <c r="D22" s="62">
        <f t="shared" si="4"/>
        <v>1.8696826592675617E-2</v>
      </c>
      <c r="E22" s="61">
        <f t="shared" si="5"/>
        <v>4.4823788546255504E-4</v>
      </c>
      <c r="F22" s="61">
        <f t="shared" si="16"/>
        <v>1.0929108485499462E-4</v>
      </c>
      <c r="G22" s="77">
        <v>1862</v>
      </c>
      <c r="H22" s="78" t="s">
        <v>61</v>
      </c>
      <c r="I22" s="61">
        <f t="shared" si="6"/>
        <v>1.0929108485499462E-4</v>
      </c>
      <c r="J22" s="61">
        <f t="shared" si="7"/>
        <v>1.1247090657234423E-4</v>
      </c>
      <c r="K22" s="61">
        <f t="shared" si="8"/>
        <v>0.59889017881633944</v>
      </c>
      <c r="L22" s="61">
        <f t="shared" si="9"/>
        <v>2.3578353496706277E-2</v>
      </c>
      <c r="M22" s="61">
        <f t="shared" si="15"/>
        <v>10.831200000000001</v>
      </c>
      <c r="N22" s="62">
        <f t="shared" si="10"/>
        <v>4.8694437808934803E-3</v>
      </c>
      <c r="O22" s="63">
        <f t="shared" si="11"/>
        <v>3.5123867463921954</v>
      </c>
      <c r="P22" s="44">
        <f t="shared" si="1"/>
        <v>11.52357893303337</v>
      </c>
      <c r="Q22" s="45">
        <f t="shared" si="2"/>
        <v>1.2552755717715604E-3</v>
      </c>
      <c r="R22" s="45">
        <f t="shared" si="12"/>
        <v>3.8743073202825939E-2</v>
      </c>
      <c r="S22" s="45">
        <f t="shared" si="3"/>
        <v>2.976139794621209E-2</v>
      </c>
      <c r="T22" s="66">
        <f t="shared" si="13"/>
        <v>8.5251784434867056E-2</v>
      </c>
      <c r="U22" s="50">
        <f t="shared" si="14"/>
        <v>5.6096660054985037E-3</v>
      </c>
    </row>
    <row r="23" spans="1:21" x14ac:dyDescent="0.2">
      <c r="A23" s="59" t="s">
        <v>59</v>
      </c>
      <c r="B23" s="60">
        <v>0.21</v>
      </c>
      <c r="C23" s="76">
        <v>5.2999999999999999E-2</v>
      </c>
      <c r="D23" s="62">
        <f t="shared" si="4"/>
        <v>4.869443780893404E-3</v>
      </c>
      <c r="E23" s="61">
        <f t="shared" si="5"/>
        <v>1.1674008810572687E-4</v>
      </c>
      <c r="F23" s="61">
        <f t="shared" si="16"/>
        <v>2.1873710276516715E-5</v>
      </c>
      <c r="G23" s="77">
        <v>2423</v>
      </c>
      <c r="H23" s="78" t="s">
        <v>61</v>
      </c>
      <c r="I23" s="61">
        <f t="shared" si="6"/>
        <v>2.1873710276516715E-5</v>
      </c>
      <c r="J23" s="61">
        <f t="shared" si="7"/>
        <v>2.2503215946375095E-5</v>
      </c>
      <c r="K23" s="61">
        <f t="shared" si="8"/>
        <v>0.3502799845091687</v>
      </c>
      <c r="L23" s="61">
        <f t="shared" si="9"/>
        <v>1.3790550571227115E-2</v>
      </c>
      <c r="M23" s="61">
        <f t="shared" si="15"/>
        <v>10.884200000000002</v>
      </c>
      <c r="N23" s="62">
        <f t="shared" si="10"/>
        <v>0</v>
      </c>
      <c r="O23" s="63">
        <f t="shared" si="11"/>
        <v>2.9236620845025598</v>
      </c>
      <c r="P23" s="44">
        <f t="shared" si="1"/>
        <v>9.5920675133193782</v>
      </c>
      <c r="Q23" s="68">
        <f t="shared" si="2"/>
        <v>2.2651669958548312E-4</v>
      </c>
      <c r="R23" s="68">
        <f t="shared" si="12"/>
        <v>6.9912561600457756E-3</v>
      </c>
      <c r="S23" s="68">
        <f t="shared" si="3"/>
        <v>5.3704969565463445E-3</v>
      </c>
      <c r="T23" s="69">
        <f t="shared" si="13"/>
        <v>1.5383835452725134E-2</v>
      </c>
      <c r="U23" s="50">
        <f t="shared" si="14"/>
        <v>1.0122741634724054E-3</v>
      </c>
    </row>
    <row r="24" spans="1:21" x14ac:dyDescent="0.2">
      <c r="C24" s="58">
        <f>SUM(C11:C23)</f>
        <v>10.884200000000002</v>
      </c>
      <c r="D24" s="70">
        <f>SUM(D11:D23)</f>
        <v>0.99999999999999989</v>
      </c>
      <c r="E24" s="58"/>
      <c r="F24" s="58"/>
      <c r="P24" s="47" t="s">
        <v>30</v>
      </c>
      <c r="Q24" s="48">
        <f>+SUM(Q11:Q23)</f>
        <v>0.22377010869116978</v>
      </c>
      <c r="R24" s="48">
        <f t="shared" ref="R24:U24" si="17">+SUM(R11:R23)</f>
        <v>6.9064848361472153</v>
      </c>
      <c r="S24" s="48">
        <f t="shared" si="17"/>
        <v>5.3053778811502221</v>
      </c>
      <c r="T24" s="48">
        <f t="shared" si="17"/>
        <v>15.197301292323754</v>
      </c>
      <c r="U24" s="67">
        <f t="shared" si="17"/>
        <v>0.99999999999999989</v>
      </c>
    </row>
    <row r="25" spans="1:21" x14ac:dyDescent="0.2">
      <c r="P25" s="103"/>
      <c r="Q25" s="103"/>
      <c r="R25" s="103"/>
      <c r="S25" s="103"/>
      <c r="T25" s="96"/>
    </row>
    <row r="26" spans="1:21" ht="15" customHeight="1" x14ac:dyDescent="0.2">
      <c r="A26" s="98" t="s">
        <v>20</v>
      </c>
      <c r="B26" s="98"/>
      <c r="C26" s="98"/>
      <c r="D26" s="1"/>
      <c r="E26" s="98" t="s">
        <v>24</v>
      </c>
      <c r="F26" s="98"/>
      <c r="G26" s="1"/>
      <c r="H26" s="98" t="s">
        <v>36</v>
      </c>
      <c r="I26" s="98"/>
      <c r="J26" s="1"/>
      <c r="N26" s="103"/>
      <c r="O26" s="103"/>
      <c r="P26" s="103"/>
      <c r="Q26" s="103"/>
      <c r="R26" s="103"/>
      <c r="S26" s="104"/>
      <c r="T26" s="96"/>
    </row>
    <row r="27" spans="1:21" ht="15" customHeight="1" x14ac:dyDescent="0.2">
      <c r="A27" s="99" t="s">
        <v>21</v>
      </c>
      <c r="B27" s="99" t="s">
        <v>22</v>
      </c>
      <c r="C27" s="99" t="s">
        <v>68</v>
      </c>
      <c r="D27" s="71"/>
      <c r="E27" s="99" t="s">
        <v>23</v>
      </c>
      <c r="F27" s="99" t="s">
        <v>68</v>
      </c>
      <c r="G27" s="71"/>
      <c r="H27" s="99" t="s">
        <v>33</v>
      </c>
      <c r="I27" s="99" t="s">
        <v>34</v>
      </c>
      <c r="J27" s="71"/>
    </row>
    <row r="28" spans="1:21" ht="30" customHeight="1" x14ac:dyDescent="0.2">
      <c r="A28" s="99"/>
      <c r="B28" s="99"/>
      <c r="C28" s="99"/>
      <c r="D28" s="71"/>
      <c r="E28" s="99"/>
      <c r="F28" s="99"/>
      <c r="G28" s="72"/>
      <c r="H28" s="99"/>
      <c r="I28" s="99"/>
      <c r="J28" s="71"/>
    </row>
    <row r="29" spans="1:21" ht="15" customHeight="1" x14ac:dyDescent="0.2">
      <c r="A29" s="43">
        <v>2.8</v>
      </c>
      <c r="B29" s="42">
        <v>2.36</v>
      </c>
      <c r="C29" s="41">
        <v>9.5500000000000007</v>
      </c>
      <c r="D29" s="1"/>
      <c r="E29" s="61">
        <f>$K11</f>
        <v>6.6423344570535416</v>
      </c>
      <c r="F29" s="73">
        <f>$J11*1000</f>
        <v>153.44786172430898</v>
      </c>
      <c r="G29" s="42"/>
      <c r="H29" s="74">
        <v>1.02</v>
      </c>
      <c r="I29" s="74">
        <v>0</v>
      </c>
      <c r="J29" s="1"/>
    </row>
    <row r="30" spans="1:21" x14ac:dyDescent="0.2">
      <c r="A30" s="43">
        <v>2.36</v>
      </c>
      <c r="B30" s="42">
        <v>2</v>
      </c>
      <c r="C30" s="41">
        <v>4.4800000000000004</v>
      </c>
      <c r="D30" s="1"/>
      <c r="E30" s="61">
        <f t="shared" ref="E30:E41" si="18">$K12</f>
        <v>6.0698152985594422</v>
      </c>
      <c r="F30" s="73">
        <f t="shared" ref="F30:F41" si="19">$J12*1000</f>
        <v>117.09141385457811</v>
      </c>
      <c r="G30" s="51"/>
      <c r="H30" s="74">
        <v>1.05</v>
      </c>
      <c r="I30" s="74">
        <v>5</v>
      </c>
      <c r="J30" s="1"/>
    </row>
    <row r="31" spans="1:21" x14ac:dyDescent="0.2">
      <c r="A31" s="24">
        <v>2</v>
      </c>
      <c r="B31" s="36">
        <v>1.4</v>
      </c>
      <c r="C31" s="37">
        <v>2.08</v>
      </c>
      <c r="D31" s="1"/>
      <c r="E31" s="61">
        <f t="shared" si="18"/>
        <v>5.0149716609786097</v>
      </c>
      <c r="F31" s="73">
        <f t="shared" si="19"/>
        <v>66.039544933667315</v>
      </c>
      <c r="G31" s="51"/>
      <c r="H31" s="74">
        <v>1.07</v>
      </c>
      <c r="I31" s="74">
        <v>10</v>
      </c>
      <c r="J31" s="1"/>
    </row>
    <row r="32" spans="1:21" x14ac:dyDescent="0.2">
      <c r="A32" s="24">
        <v>1.4</v>
      </c>
      <c r="B32" s="36">
        <v>0.85</v>
      </c>
      <c r="C32" s="37">
        <v>0.78600000000000003</v>
      </c>
      <c r="D32" s="1"/>
      <c r="E32" s="61">
        <f t="shared" si="18"/>
        <v>3.9182717246595429</v>
      </c>
      <c r="F32" s="73">
        <f t="shared" si="19"/>
        <v>31.497948813258049</v>
      </c>
      <c r="G32" s="51"/>
      <c r="H32" s="74">
        <v>1.1100000000000001</v>
      </c>
      <c r="I32" s="74">
        <v>28</v>
      </c>
      <c r="J32" s="1"/>
    </row>
    <row r="33" spans="1:10" x14ac:dyDescent="0.2">
      <c r="A33" s="24">
        <v>0.85</v>
      </c>
      <c r="B33" s="36">
        <v>0.63</v>
      </c>
      <c r="C33" s="37">
        <v>0.28000000000000003</v>
      </c>
      <c r="D33" s="1"/>
      <c r="E33" s="61">
        <f t="shared" si="18"/>
        <v>3.517598225622006</v>
      </c>
      <c r="F33" s="73">
        <f t="shared" si="19"/>
        <v>22.789632553661768</v>
      </c>
      <c r="G33" s="51"/>
      <c r="H33" s="74">
        <v>1.1499999999999999</v>
      </c>
      <c r="I33" s="74">
        <v>55</v>
      </c>
      <c r="J33" s="1"/>
    </row>
    <row r="34" spans="1:10" x14ac:dyDescent="0.2">
      <c r="A34" s="38">
        <v>0.63</v>
      </c>
      <c r="B34" s="39">
        <v>0.5</v>
      </c>
      <c r="C34" s="40">
        <v>0.107</v>
      </c>
      <c r="D34" s="1"/>
      <c r="E34" s="61">
        <f t="shared" si="18"/>
        <v>3.3912592675365993</v>
      </c>
      <c r="F34" s="73">
        <f t="shared" si="19"/>
        <v>20.421216193902715</v>
      </c>
      <c r="G34" s="51"/>
      <c r="H34" s="75">
        <v>1.1599999999999999</v>
      </c>
      <c r="I34" s="75">
        <v>80</v>
      </c>
      <c r="J34" s="1"/>
    </row>
    <row r="35" spans="1:10" x14ac:dyDescent="0.2">
      <c r="A35"/>
      <c r="B35" s="1"/>
      <c r="C35" s="1"/>
      <c r="D35" s="1"/>
      <c r="E35" s="61">
        <f t="shared" si="18"/>
        <v>3.2354897745974491</v>
      </c>
      <c r="F35" s="73">
        <f t="shared" si="19"/>
        <v>17.734490548031999</v>
      </c>
      <c r="G35" s="51"/>
      <c r="H35" s="74">
        <v>1.1399999999999999</v>
      </c>
      <c r="I35" s="74">
        <v>103</v>
      </c>
      <c r="J35" s="1"/>
    </row>
    <row r="36" spans="1:10" x14ac:dyDescent="0.2">
      <c r="A36"/>
      <c r="B36" s="1"/>
      <c r="C36" s="1"/>
      <c r="D36" s="1"/>
      <c r="E36" s="61">
        <f t="shared" si="18"/>
        <v>2.7837549917128697</v>
      </c>
      <c r="F36" s="73">
        <f t="shared" si="19"/>
        <v>11.295140792475131</v>
      </c>
      <c r="G36" s="1"/>
      <c r="H36" s="1"/>
      <c r="I36" s="1"/>
      <c r="J36" s="1"/>
    </row>
    <row r="37" spans="1:10" x14ac:dyDescent="0.2">
      <c r="A37"/>
      <c r="B37" s="1"/>
      <c r="C37" s="1"/>
      <c r="D37" s="1"/>
      <c r="E37" s="61">
        <f t="shared" si="18"/>
        <v>2.0437443628185954</v>
      </c>
      <c r="F37" s="73">
        <f t="shared" si="19"/>
        <v>4.469699627044899</v>
      </c>
      <c r="I37" s="1"/>
      <c r="J37" s="1"/>
    </row>
    <row r="38" spans="1:10" x14ac:dyDescent="0.2">
      <c r="A38"/>
      <c r="B38" s="1"/>
      <c r="C38" s="1"/>
      <c r="D38" s="1"/>
      <c r="E38" s="61">
        <f t="shared" si="18"/>
        <v>1.4894695931631889</v>
      </c>
      <c r="F38" s="73">
        <f t="shared" si="19"/>
        <v>1.7301890035334027</v>
      </c>
      <c r="I38" s="1"/>
      <c r="J38" s="1"/>
    </row>
    <row r="39" spans="1:10" x14ac:dyDescent="0.2">
      <c r="A39"/>
      <c r="B39" s="1"/>
      <c r="C39" s="1"/>
      <c r="D39" s="1"/>
      <c r="E39" s="61">
        <f t="shared" si="18"/>
        <v>0.90079145104992753</v>
      </c>
      <c r="F39" s="73">
        <f t="shared" si="19"/>
        <v>0.38271139202114723</v>
      </c>
      <c r="I39" s="1"/>
      <c r="J39" s="1"/>
    </row>
    <row r="40" spans="1:10" x14ac:dyDescent="0.2">
      <c r="A40" s="2"/>
      <c r="B40" s="1"/>
      <c r="C40" s="1"/>
      <c r="D40" s="1"/>
      <c r="E40" s="61">
        <f t="shared" si="18"/>
        <v>0.59889017881633944</v>
      </c>
      <c r="F40" s="73">
        <f t="shared" si="19"/>
        <v>0.11247090657234422</v>
      </c>
      <c r="I40" s="1"/>
      <c r="J40" s="1"/>
    </row>
    <row r="41" spans="1:10" x14ac:dyDescent="0.2">
      <c r="A41" s="2"/>
      <c r="B41" s="1"/>
      <c r="C41" s="1"/>
      <c r="D41" s="1"/>
      <c r="E41" s="61">
        <f t="shared" si="18"/>
        <v>0.3502799845091687</v>
      </c>
      <c r="F41" s="73">
        <f t="shared" si="19"/>
        <v>2.2503215946375096E-2</v>
      </c>
      <c r="I41" s="1"/>
      <c r="J41" s="1"/>
    </row>
    <row r="42" spans="1:10" x14ac:dyDescent="0.2">
      <c r="A42" s="2"/>
      <c r="B42" s="1"/>
      <c r="C42" s="1"/>
      <c r="D42" s="1"/>
      <c r="E42" s="1"/>
      <c r="F42" s="1"/>
      <c r="I42" s="1"/>
      <c r="J42" s="1"/>
    </row>
    <row r="43" spans="1:10" x14ac:dyDescent="0.2">
      <c r="A43" s="2"/>
      <c r="B43" s="1"/>
      <c r="C43" s="1"/>
      <c r="D43" s="1"/>
      <c r="E43" s="1"/>
      <c r="F43" s="1"/>
      <c r="I43" s="1"/>
      <c r="J43" s="1"/>
    </row>
    <row r="44" spans="1:10" x14ac:dyDescent="0.2">
      <c r="A44" s="2"/>
      <c r="B44" s="1"/>
      <c r="C44" s="1"/>
      <c r="D44" s="1"/>
      <c r="E44" s="1"/>
      <c r="F44" s="1"/>
      <c r="I44" s="1"/>
      <c r="J44" s="1"/>
    </row>
    <row r="45" spans="1:10" x14ac:dyDescent="0.2">
      <c r="A45" s="2"/>
      <c r="B45" s="1"/>
      <c r="C45" s="1"/>
      <c r="D45" s="1"/>
      <c r="E45" s="1"/>
      <c r="F45" s="1"/>
      <c r="I45" s="1"/>
      <c r="J45" s="1"/>
    </row>
    <row r="46" spans="1:10" x14ac:dyDescent="0.2">
      <c r="A46"/>
      <c r="B46" s="1"/>
      <c r="C46" s="1"/>
      <c r="D46" s="1"/>
      <c r="E46" s="1"/>
      <c r="F46" s="1"/>
      <c r="G46" s="1"/>
      <c r="H46" s="1"/>
      <c r="I46" s="1"/>
      <c r="J46" s="1"/>
    </row>
    <row r="47" spans="1:10" x14ac:dyDescent="0.2">
      <c r="A47"/>
      <c r="B47" s="1"/>
      <c r="C47" s="1"/>
      <c r="D47" s="1"/>
      <c r="E47" s="1"/>
      <c r="F47" s="1"/>
      <c r="G47" s="1"/>
      <c r="H47" s="1"/>
      <c r="I47" s="1"/>
      <c r="J47" s="1"/>
    </row>
    <row r="48" spans="1:10" x14ac:dyDescent="0.2">
      <c r="A48"/>
      <c r="B48" s="1"/>
      <c r="C48" s="1"/>
      <c r="D48" s="1"/>
      <c r="E48" s="1"/>
      <c r="F48" s="1"/>
      <c r="G48" s="1"/>
      <c r="H48" s="1"/>
      <c r="I48" s="1"/>
      <c r="J48" s="1"/>
    </row>
    <row r="49" spans="1:10" x14ac:dyDescent="0.2">
      <c r="A49"/>
      <c r="B49" s="1"/>
      <c r="C49" s="1"/>
      <c r="D49" s="1"/>
      <c r="E49" s="1"/>
      <c r="F49" s="1"/>
      <c r="G49" s="1"/>
      <c r="H49" s="1"/>
      <c r="I49" s="1"/>
      <c r="J49" s="1"/>
    </row>
    <row r="50" spans="1:10" x14ac:dyDescent="0.2">
      <c r="A50"/>
      <c r="B50" s="1"/>
      <c r="C50" s="1"/>
      <c r="D50" s="1"/>
      <c r="E50" s="1"/>
      <c r="F50" s="1"/>
      <c r="G50" s="1"/>
      <c r="H50" s="1"/>
      <c r="I50" s="1"/>
      <c r="J50" s="1"/>
    </row>
    <row r="51" spans="1:10" x14ac:dyDescent="0.2">
      <c r="A51"/>
      <c r="B51" s="1"/>
      <c r="C51" s="1"/>
      <c r="D51" s="1"/>
      <c r="E51" s="1"/>
      <c r="F51" s="1"/>
      <c r="G51" s="1"/>
      <c r="H51" s="1"/>
      <c r="I51" s="1"/>
      <c r="J51" s="1"/>
    </row>
    <row r="52" spans="1:10" x14ac:dyDescent="0.2">
      <c r="A52"/>
      <c r="B52" s="1"/>
      <c r="C52" s="1"/>
      <c r="D52" s="1"/>
      <c r="E52" s="1"/>
      <c r="F52" s="1"/>
      <c r="G52" s="1"/>
      <c r="H52" s="1"/>
      <c r="I52" s="1"/>
      <c r="J52" s="1"/>
    </row>
    <row r="53" spans="1:10" x14ac:dyDescent="0.2">
      <c r="A53"/>
      <c r="B53" s="1"/>
      <c r="C53" s="1"/>
      <c r="D53" s="1"/>
      <c r="E53" s="1"/>
      <c r="F53" s="1"/>
      <c r="G53" s="1"/>
      <c r="H53" s="1"/>
      <c r="I53" s="1"/>
      <c r="J53" s="1"/>
    </row>
    <row r="54" spans="1:10" x14ac:dyDescent="0.2">
      <c r="A54"/>
      <c r="B54" s="1"/>
      <c r="C54" s="1"/>
      <c r="D54" s="1"/>
      <c r="E54" s="1"/>
      <c r="F54" s="1"/>
      <c r="G54" s="1"/>
      <c r="H54" s="1"/>
      <c r="I54" s="1"/>
      <c r="J54" s="1"/>
    </row>
    <row r="55" spans="1:10" x14ac:dyDescent="0.2">
      <c r="A55"/>
      <c r="B55" s="1"/>
      <c r="C55" s="1"/>
      <c r="D55" s="1"/>
      <c r="E55" s="1"/>
      <c r="F55" s="1"/>
      <c r="G55" s="1"/>
      <c r="H55" s="1"/>
      <c r="I55" s="1"/>
      <c r="J55" s="1"/>
    </row>
    <row r="56" spans="1:10" x14ac:dyDescent="0.2">
      <c r="A56"/>
      <c r="B56" s="1"/>
      <c r="C56" s="1"/>
      <c r="D56" s="1"/>
      <c r="E56" s="1"/>
      <c r="F56" s="1"/>
      <c r="G56" s="1"/>
      <c r="H56" s="1"/>
      <c r="I56" s="1"/>
      <c r="J56" s="1"/>
    </row>
    <row r="57" spans="1:10" x14ac:dyDescent="0.2">
      <c r="A57"/>
      <c r="B57" s="1"/>
      <c r="C57" s="1"/>
      <c r="D57" s="1"/>
      <c r="E57" s="1"/>
      <c r="F57" s="1"/>
      <c r="G57" s="1"/>
      <c r="H57" s="1"/>
      <c r="I57" s="1"/>
      <c r="J57" s="1"/>
    </row>
    <row r="58" spans="1:10" x14ac:dyDescent="0.2">
      <c r="A58"/>
      <c r="B58" s="1"/>
      <c r="C58" s="1"/>
      <c r="D58" s="1"/>
      <c r="E58" s="1"/>
      <c r="F58" s="1"/>
      <c r="G58" s="1"/>
      <c r="H58" s="1"/>
      <c r="I58" s="1"/>
      <c r="J58" s="1"/>
    </row>
    <row r="59" spans="1:10" x14ac:dyDescent="0.2">
      <c r="A59"/>
      <c r="B59" s="1"/>
      <c r="C59" s="1"/>
      <c r="D59" s="1"/>
      <c r="E59" s="1"/>
      <c r="F59" s="1"/>
      <c r="G59" s="1"/>
      <c r="H59" s="1"/>
      <c r="I59" s="1"/>
      <c r="J59" s="1"/>
    </row>
    <row r="60" spans="1:10" x14ac:dyDescent="0.2">
      <c r="A60"/>
      <c r="B60" s="1"/>
      <c r="C60" s="1"/>
      <c r="D60" s="1"/>
      <c r="E60" s="1"/>
      <c r="F60" s="1"/>
      <c r="G60" s="1"/>
      <c r="H60" s="1"/>
      <c r="I60" s="1"/>
      <c r="J60" s="1"/>
    </row>
    <row r="61" spans="1:10" x14ac:dyDescent="0.2">
      <c r="A61"/>
      <c r="B61" s="1"/>
      <c r="C61" s="1"/>
      <c r="D61" s="1"/>
      <c r="E61" s="1"/>
      <c r="F61" s="1"/>
      <c r="G61" s="1"/>
      <c r="H61" s="1"/>
      <c r="I61" s="1"/>
      <c r="J61" s="1"/>
    </row>
    <row r="62" spans="1:10" x14ac:dyDescent="0.2">
      <c r="A62"/>
      <c r="B62" s="1"/>
      <c r="C62" s="1"/>
      <c r="D62" s="1"/>
      <c r="E62" s="1"/>
      <c r="F62" s="1"/>
      <c r="G62" s="1"/>
      <c r="H62" s="1"/>
      <c r="I62" s="1"/>
      <c r="J62" s="1"/>
    </row>
    <row r="63" spans="1:10" x14ac:dyDescent="0.2">
      <c r="A63"/>
      <c r="B63" s="1"/>
      <c r="C63" s="1"/>
      <c r="D63" s="1"/>
      <c r="E63" s="1"/>
      <c r="F63" s="1"/>
      <c r="G63" s="1"/>
      <c r="H63" s="1"/>
      <c r="I63" s="1"/>
      <c r="J63" s="1"/>
    </row>
    <row r="64" spans="1:10" x14ac:dyDescent="0.2">
      <c r="A64"/>
      <c r="B64" s="1"/>
      <c r="C64" s="1"/>
      <c r="D64" s="1"/>
      <c r="E64" s="1"/>
      <c r="F64" s="1"/>
      <c r="G64" s="1"/>
      <c r="H64" s="1"/>
      <c r="I64" s="1"/>
      <c r="J64" s="1"/>
    </row>
    <row r="65" spans="1:10" x14ac:dyDescent="0.2">
      <c r="A65"/>
      <c r="B65" s="1"/>
      <c r="C65" s="1"/>
      <c r="D65" s="1"/>
      <c r="E65" s="1"/>
      <c r="F65" s="1"/>
      <c r="G65" s="1"/>
      <c r="H65" s="1"/>
      <c r="I65" s="1"/>
      <c r="J65" s="1"/>
    </row>
    <row r="66" spans="1:10" x14ac:dyDescent="0.2">
      <c r="A66"/>
      <c r="B66" s="1"/>
      <c r="C66" s="1"/>
      <c r="D66" s="1"/>
      <c r="E66" s="1"/>
      <c r="F66" s="1"/>
      <c r="G66" s="1"/>
      <c r="H66" s="1"/>
      <c r="I66" s="1"/>
      <c r="J66" s="1"/>
    </row>
    <row r="67" spans="1:10" x14ac:dyDescent="0.2">
      <c r="A67"/>
      <c r="B67" s="1"/>
      <c r="C67" s="1"/>
      <c r="D67" s="1"/>
      <c r="E67" s="1"/>
      <c r="F67" s="1"/>
      <c r="G67" s="1"/>
      <c r="H67" s="1"/>
      <c r="I67" s="1"/>
      <c r="J67" s="1"/>
    </row>
    <row r="68" spans="1:10" x14ac:dyDescent="0.2">
      <c r="A68"/>
      <c r="B68" s="1"/>
      <c r="C68" s="1"/>
      <c r="D68" s="1"/>
      <c r="E68" s="1"/>
      <c r="F68" s="1"/>
      <c r="G68" s="1"/>
      <c r="H68" s="1"/>
      <c r="I68" s="1"/>
      <c r="J68" s="1"/>
    </row>
  </sheetData>
  <mergeCells count="15">
    <mergeCell ref="M4:R4"/>
    <mergeCell ref="L4:L5"/>
    <mergeCell ref="H26:I26"/>
    <mergeCell ref="H27:H28"/>
    <mergeCell ref="I27:I28"/>
    <mergeCell ref="G4:H4"/>
    <mergeCell ref="P25:S25"/>
    <mergeCell ref="N26:S26"/>
    <mergeCell ref="A26:C26"/>
    <mergeCell ref="E26:F26"/>
    <mergeCell ref="A27:A28"/>
    <mergeCell ref="B27:B28"/>
    <mergeCell ref="C27:C28"/>
    <mergeCell ref="E27:E28"/>
    <mergeCell ref="F27:F28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8"/>
  <dimension ref="A4:CN85"/>
  <sheetViews>
    <sheetView workbookViewId="0">
      <selection activeCell="I43" sqref="I43"/>
    </sheetView>
  </sheetViews>
  <sheetFormatPr defaultRowHeight="12.75" x14ac:dyDescent="0.2"/>
  <cols>
    <col min="1" max="1" width="11.5703125" customWidth="1"/>
    <col min="2" max="2" width="49.7109375" customWidth="1"/>
    <col min="3" max="3" width="10.5703125" customWidth="1"/>
    <col min="5" max="5" width="11" customWidth="1"/>
    <col min="7" max="7" width="15.28515625" customWidth="1"/>
    <col min="9" max="9" width="11.140625" customWidth="1"/>
    <col min="13" max="13" width="11.5703125" bestFit="1" customWidth="1"/>
  </cols>
  <sheetData>
    <row r="4" spans="1:92" x14ac:dyDescent="0.2">
      <c r="C4" s="105" t="s">
        <v>12</v>
      </c>
      <c r="D4" s="106"/>
      <c r="E4" s="107"/>
    </row>
    <row r="5" spans="1:92" ht="25.5" x14ac:dyDescent="0.2">
      <c r="A5" s="2"/>
      <c r="B5" s="2"/>
      <c r="C5" s="18" t="s">
        <v>0</v>
      </c>
      <c r="D5" s="8" t="s">
        <v>1</v>
      </c>
      <c r="E5" s="19" t="s">
        <v>2</v>
      </c>
      <c r="F5" s="7"/>
      <c r="J5" s="7"/>
      <c r="K5" s="2"/>
      <c r="L5" s="2"/>
      <c r="M5" s="2"/>
      <c r="N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</row>
    <row r="6" spans="1:92" x14ac:dyDescent="0.2">
      <c r="A6" s="14"/>
      <c r="B6" s="14"/>
      <c r="C6" s="26">
        <v>1.25</v>
      </c>
      <c r="D6" s="3">
        <v>5</v>
      </c>
      <c r="E6" s="27">
        <v>12.3</v>
      </c>
      <c r="F6" s="7"/>
      <c r="G6" s="108" t="s">
        <v>35</v>
      </c>
      <c r="H6" s="109"/>
      <c r="I6" s="110"/>
      <c r="J6" s="7"/>
      <c r="K6" s="2"/>
      <c r="L6" s="2"/>
      <c r="M6" s="2"/>
      <c r="N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</row>
    <row r="7" spans="1:92" s="12" customFormat="1" ht="13.15" customHeight="1" x14ac:dyDescent="0.2">
      <c r="A7" s="7"/>
      <c r="B7" s="7"/>
      <c r="C7" s="26">
        <v>1.25</v>
      </c>
      <c r="D7" s="3">
        <v>10</v>
      </c>
      <c r="E7" s="27">
        <v>15.5</v>
      </c>
      <c r="F7" s="2"/>
      <c r="G7" s="111" t="s">
        <v>8</v>
      </c>
      <c r="H7" s="112"/>
      <c r="I7" s="113"/>
      <c r="J7" s="2"/>
      <c r="K7" s="2"/>
      <c r="L7" s="2"/>
      <c r="M7" s="2"/>
      <c r="N7" s="2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</row>
    <row r="8" spans="1:92" ht="13.15" customHeight="1" x14ac:dyDescent="0.2">
      <c r="A8" s="11"/>
      <c r="B8" s="11"/>
      <c r="C8" s="26">
        <v>1.25</v>
      </c>
      <c r="D8" s="3">
        <v>15</v>
      </c>
      <c r="E8" s="27">
        <v>15.7</v>
      </c>
      <c r="F8" s="2"/>
      <c r="G8" s="53" t="s">
        <v>11</v>
      </c>
      <c r="H8" s="54"/>
      <c r="I8" s="55">
        <v>8</v>
      </c>
      <c r="J8" s="2"/>
      <c r="K8" s="2"/>
      <c r="L8" s="2"/>
      <c r="M8" s="2"/>
      <c r="N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</row>
    <row r="9" spans="1:92" ht="25.5" x14ac:dyDescent="0.2">
      <c r="A9" s="11"/>
      <c r="B9" s="11"/>
      <c r="C9" s="26">
        <v>1.25</v>
      </c>
      <c r="D9" s="3">
        <v>20</v>
      </c>
      <c r="E9" s="27">
        <v>15.8</v>
      </c>
      <c r="F9" s="2"/>
      <c r="G9" s="18" t="s">
        <v>0</v>
      </c>
      <c r="H9" s="22" t="s">
        <v>9</v>
      </c>
      <c r="I9" s="23" t="s">
        <v>4</v>
      </c>
      <c r="J9" s="2"/>
      <c r="K9" s="2"/>
      <c r="L9" s="2"/>
      <c r="M9" s="2"/>
      <c r="N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</row>
    <row r="10" spans="1:92" x14ac:dyDescent="0.2">
      <c r="A10" s="11"/>
      <c r="B10" s="11"/>
      <c r="C10" s="26">
        <v>1.25</v>
      </c>
      <c r="D10" s="3">
        <v>25</v>
      </c>
      <c r="E10" s="27">
        <v>15.8</v>
      </c>
      <c r="F10" s="2"/>
      <c r="G10" s="24">
        <v>1.25</v>
      </c>
      <c r="H10" s="5">
        <f>(($I$20-10)/5)*($E$7-$E$6) +$E$6</f>
        <v>14.988</v>
      </c>
      <c r="I10" s="9">
        <v>15.8</v>
      </c>
      <c r="J10" s="2"/>
      <c r="K10" s="2"/>
      <c r="L10" s="2"/>
      <c r="M10" s="2"/>
      <c r="N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</row>
    <row r="11" spans="1:92" x14ac:dyDescent="0.2">
      <c r="A11" s="11"/>
      <c r="B11" s="11"/>
      <c r="C11" s="26">
        <v>1.25</v>
      </c>
      <c r="D11" s="3">
        <v>30</v>
      </c>
      <c r="E11" s="27">
        <v>15.8</v>
      </c>
      <c r="F11" s="2"/>
      <c r="G11" s="24">
        <v>2</v>
      </c>
      <c r="H11" s="5">
        <f>(($I$20-10)/5)*($E$14-$E$13) +$E$13</f>
        <v>17.875999999999998</v>
      </c>
      <c r="I11" s="9">
        <v>21.6</v>
      </c>
      <c r="J11" s="2"/>
      <c r="K11" s="2"/>
      <c r="L11" s="2"/>
      <c r="M11" s="2"/>
      <c r="N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</row>
    <row r="12" spans="1:92" x14ac:dyDescent="0.2">
      <c r="A12" s="11"/>
      <c r="B12" s="11"/>
      <c r="C12" s="28">
        <v>1.25</v>
      </c>
      <c r="D12" s="4" t="s">
        <v>3</v>
      </c>
      <c r="E12" s="29">
        <v>15.8</v>
      </c>
      <c r="F12" s="2"/>
      <c r="G12" s="24">
        <v>3</v>
      </c>
      <c r="H12" s="5">
        <f>(($I$20-10)/5)*($E$21-$E$20) +$E$20</f>
        <v>19.783999999999999</v>
      </c>
      <c r="I12" s="9">
        <v>26.5</v>
      </c>
      <c r="J12" s="2"/>
      <c r="K12" s="2"/>
      <c r="L12" s="2"/>
      <c r="M12" s="2"/>
      <c r="N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</row>
    <row r="13" spans="1:92" x14ac:dyDescent="0.2">
      <c r="A13" s="11"/>
      <c r="B13" s="11"/>
      <c r="C13" s="30">
        <v>2</v>
      </c>
      <c r="D13" s="3">
        <v>5</v>
      </c>
      <c r="E13" s="31">
        <v>14.6</v>
      </c>
      <c r="F13" s="2"/>
      <c r="G13" s="24">
        <v>4</v>
      </c>
      <c r="H13" s="5">
        <f>(($I$20-10)/5)*($E$28-$E$27) +$E$27</f>
        <v>21.088000000000001</v>
      </c>
      <c r="I13" s="9">
        <v>29</v>
      </c>
      <c r="J13" s="2"/>
      <c r="K13" s="2"/>
      <c r="L13" s="2"/>
      <c r="M13" s="2"/>
      <c r="N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</row>
    <row r="14" spans="1:92" ht="13.15" customHeight="1" x14ac:dyDescent="0.2">
      <c r="A14" s="11"/>
      <c r="B14" s="11"/>
      <c r="C14" s="30">
        <v>2</v>
      </c>
      <c r="D14" s="3">
        <v>10</v>
      </c>
      <c r="E14" s="31">
        <v>18.5</v>
      </c>
      <c r="F14" s="7"/>
      <c r="G14" s="24">
        <v>5</v>
      </c>
      <c r="H14" s="5">
        <f>(($I$20-10)/5)*($E$35-$E$34) +$E$34</f>
        <v>21.955999999999996</v>
      </c>
      <c r="I14" s="9">
        <v>30.1</v>
      </c>
      <c r="J14" s="2"/>
      <c r="K14" s="2"/>
      <c r="L14" s="2"/>
      <c r="M14" s="2"/>
      <c r="N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</row>
    <row r="15" spans="1:92" x14ac:dyDescent="0.2">
      <c r="A15" s="11"/>
      <c r="B15" s="11"/>
      <c r="C15" s="30">
        <v>2</v>
      </c>
      <c r="D15" s="3">
        <v>15</v>
      </c>
      <c r="E15" s="31">
        <v>19.899999999999999</v>
      </c>
      <c r="F15" s="2"/>
      <c r="G15" s="25">
        <v>6</v>
      </c>
      <c r="H15" s="6">
        <f>(($I$20-10)/5)*($E$42-$E$41) +$E$41</f>
        <v>22.207999999999998</v>
      </c>
      <c r="I15" s="10">
        <v>30.3</v>
      </c>
      <c r="J15" s="2"/>
      <c r="K15" s="2"/>
      <c r="L15" s="2"/>
      <c r="M15" s="2"/>
      <c r="N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</row>
    <row r="16" spans="1:92" x14ac:dyDescent="0.2">
      <c r="A16" s="11"/>
      <c r="B16" s="11"/>
      <c r="C16" s="30">
        <v>2</v>
      </c>
      <c r="D16" s="3">
        <v>20</v>
      </c>
      <c r="E16" s="27">
        <v>20.6</v>
      </c>
      <c r="F16" s="2"/>
      <c r="J16" s="2"/>
      <c r="K16" s="2"/>
      <c r="L16" s="2"/>
      <c r="M16" s="2"/>
      <c r="N16" s="2"/>
    </row>
    <row r="17" spans="1:14" x14ac:dyDescent="0.2">
      <c r="A17" s="11"/>
      <c r="B17" s="11"/>
      <c r="C17" s="30">
        <v>2</v>
      </c>
      <c r="D17" s="3">
        <v>25</v>
      </c>
      <c r="E17" s="27">
        <v>21.2</v>
      </c>
      <c r="F17" s="2"/>
      <c r="J17" s="2"/>
      <c r="K17" s="2"/>
      <c r="L17" s="2"/>
      <c r="M17" s="2"/>
      <c r="N17" s="2"/>
    </row>
    <row r="18" spans="1:14" x14ac:dyDescent="0.2">
      <c r="A18" s="11"/>
      <c r="B18" s="11"/>
      <c r="C18" s="30">
        <v>2</v>
      </c>
      <c r="D18" s="3">
        <v>30</v>
      </c>
      <c r="E18" s="27">
        <v>21.5</v>
      </c>
      <c r="F18" s="2"/>
      <c r="G18" s="108" t="s">
        <v>10</v>
      </c>
      <c r="H18" s="109"/>
      <c r="I18" s="110"/>
      <c r="J18" s="2"/>
      <c r="K18" s="2"/>
      <c r="L18" s="2"/>
      <c r="M18" s="2"/>
      <c r="N18" s="2"/>
    </row>
    <row r="19" spans="1:14" x14ac:dyDescent="0.2">
      <c r="A19" s="11"/>
      <c r="B19" s="11"/>
      <c r="C19" s="32">
        <v>2</v>
      </c>
      <c r="D19" s="4" t="s">
        <v>3</v>
      </c>
      <c r="E19" s="29">
        <v>21.6</v>
      </c>
      <c r="F19" s="2"/>
      <c r="G19" s="111" t="s">
        <v>8</v>
      </c>
      <c r="H19" s="112"/>
      <c r="I19" s="113"/>
      <c r="J19" s="2"/>
      <c r="K19" s="2"/>
      <c r="L19" s="2"/>
      <c r="M19" s="2"/>
      <c r="N19" s="2"/>
    </row>
    <row r="20" spans="1:14" x14ac:dyDescent="0.2">
      <c r="A20" s="11"/>
      <c r="B20" s="11"/>
      <c r="C20" s="30">
        <v>3</v>
      </c>
      <c r="D20" s="3">
        <v>5</v>
      </c>
      <c r="E20" s="27">
        <v>15.5</v>
      </c>
      <c r="F20" s="2"/>
      <c r="G20" s="114" t="s">
        <v>11</v>
      </c>
      <c r="H20" s="115"/>
      <c r="I20" s="55">
        <v>14.2</v>
      </c>
      <c r="J20" s="2"/>
      <c r="K20" s="2"/>
      <c r="L20" s="2"/>
      <c r="M20" s="2"/>
      <c r="N20" s="2"/>
    </row>
    <row r="21" spans="1:14" ht="25.5" x14ac:dyDescent="0.2">
      <c r="A21" s="11"/>
      <c r="B21" s="11"/>
      <c r="C21" s="30">
        <v>3</v>
      </c>
      <c r="D21" s="3">
        <v>10</v>
      </c>
      <c r="E21" s="27">
        <v>20.6</v>
      </c>
      <c r="F21" s="2"/>
      <c r="G21" s="18" t="s">
        <v>0</v>
      </c>
      <c r="H21" s="22" t="s">
        <v>9</v>
      </c>
      <c r="I21" s="23" t="s">
        <v>4</v>
      </c>
      <c r="J21" s="2"/>
      <c r="K21" s="2"/>
      <c r="L21" s="2"/>
      <c r="M21" s="2"/>
      <c r="N21" s="2"/>
    </row>
    <row r="22" spans="1:14" x14ac:dyDescent="0.2">
      <c r="A22" s="13"/>
      <c r="B22" s="13"/>
      <c r="C22" s="30">
        <v>3</v>
      </c>
      <c r="D22" s="3">
        <v>15</v>
      </c>
      <c r="E22" s="27">
        <v>22.5</v>
      </c>
      <c r="F22" s="7"/>
      <c r="G22" s="24">
        <v>1.25</v>
      </c>
      <c r="H22" s="5">
        <f>(($I$20-10)/5)*($E$8-$E$7) +$E$7</f>
        <v>15.667999999999999</v>
      </c>
      <c r="I22" s="9">
        <v>15.8</v>
      </c>
      <c r="J22" s="2"/>
      <c r="K22" s="2"/>
      <c r="L22" s="2"/>
      <c r="M22" s="2"/>
      <c r="N22" s="2"/>
    </row>
    <row r="23" spans="1:14" x14ac:dyDescent="0.2">
      <c r="A23" s="13"/>
      <c r="B23" s="13"/>
      <c r="C23" s="30">
        <v>3</v>
      </c>
      <c r="D23" s="3">
        <v>20</v>
      </c>
      <c r="E23" s="27">
        <v>24</v>
      </c>
      <c r="F23" s="2"/>
      <c r="G23" s="24">
        <v>2</v>
      </c>
      <c r="H23" s="5">
        <f>(($I$20-10)/5)*($E$15-$E$14) +$E$14</f>
        <v>19.675999999999998</v>
      </c>
      <c r="I23" s="9">
        <v>21.6</v>
      </c>
      <c r="J23" s="2"/>
      <c r="K23" s="2"/>
      <c r="L23" s="2"/>
      <c r="M23" s="2"/>
      <c r="N23" s="2"/>
    </row>
    <row r="24" spans="1:14" x14ac:dyDescent="0.2">
      <c r="A24" s="13"/>
      <c r="B24" s="13"/>
      <c r="C24" s="30">
        <v>3</v>
      </c>
      <c r="D24" s="3">
        <v>25</v>
      </c>
      <c r="E24" s="27">
        <v>25.1</v>
      </c>
      <c r="F24" s="2"/>
      <c r="G24" s="24">
        <v>3</v>
      </c>
      <c r="H24" s="5">
        <f>(($I$20-10)/5)*($E$22-$E$21) +$E$21</f>
        <v>22.196000000000002</v>
      </c>
      <c r="I24" s="9">
        <v>26.5</v>
      </c>
      <c r="J24" s="2"/>
      <c r="K24" s="2"/>
      <c r="L24" s="2"/>
      <c r="M24" s="2"/>
      <c r="N24" s="2"/>
    </row>
    <row r="25" spans="1:14" x14ac:dyDescent="0.2">
      <c r="A25" s="13"/>
      <c r="B25" s="13"/>
      <c r="C25" s="30">
        <v>3</v>
      </c>
      <c r="D25" s="3">
        <v>30</v>
      </c>
      <c r="E25" s="27">
        <v>26</v>
      </c>
      <c r="F25" s="2"/>
      <c r="G25" s="24">
        <v>4</v>
      </c>
      <c r="H25" s="5">
        <f>(($I$20-10)/5)*($E$29-$E$28) +$E$28</f>
        <v>24.268000000000001</v>
      </c>
      <c r="I25" s="9">
        <v>29</v>
      </c>
      <c r="J25" s="2"/>
      <c r="K25" s="2"/>
      <c r="L25" s="2"/>
      <c r="M25" s="2"/>
      <c r="N25" s="2"/>
    </row>
    <row r="26" spans="1:14" x14ac:dyDescent="0.2">
      <c r="C26" s="32">
        <v>3</v>
      </c>
      <c r="D26" s="4" t="s">
        <v>3</v>
      </c>
      <c r="E26" s="29">
        <v>26.5</v>
      </c>
      <c r="F26" s="2"/>
      <c r="G26" s="24">
        <v>5</v>
      </c>
      <c r="H26" s="5">
        <f>(($I$20-10)/5)*($E$36-$E$35) +$E$35</f>
        <v>25.084</v>
      </c>
      <c r="I26" s="9">
        <v>30.1</v>
      </c>
      <c r="J26" s="2"/>
      <c r="K26" s="2"/>
      <c r="L26" s="2"/>
      <c r="M26" s="2"/>
      <c r="N26" s="2"/>
    </row>
    <row r="27" spans="1:14" ht="13.15" customHeight="1" x14ac:dyDescent="0.2">
      <c r="C27" s="30">
        <v>4</v>
      </c>
      <c r="D27" s="3">
        <v>5</v>
      </c>
      <c r="E27" s="27">
        <v>16.3</v>
      </c>
      <c r="F27" s="2"/>
      <c r="G27" s="25">
        <v>6</v>
      </c>
      <c r="H27" s="6">
        <f>(($I$20-10)/5)*($E$43-$E$42) +$E$42</f>
        <v>25.635999999999999</v>
      </c>
      <c r="I27" s="10">
        <v>30.3</v>
      </c>
      <c r="J27" s="2"/>
      <c r="K27" s="2"/>
      <c r="L27" s="2"/>
      <c r="M27" s="2"/>
      <c r="N27" s="2"/>
    </row>
    <row r="28" spans="1:14" ht="13.15" customHeight="1" x14ac:dyDescent="0.2">
      <c r="B28" s="16"/>
      <c r="C28" s="30">
        <v>4</v>
      </c>
      <c r="D28" s="3">
        <v>10</v>
      </c>
      <c r="E28" s="27">
        <v>22</v>
      </c>
      <c r="F28" s="2"/>
      <c r="G28" s="17"/>
      <c r="H28" s="2"/>
      <c r="I28" s="2"/>
      <c r="J28" s="2"/>
      <c r="K28" s="2"/>
      <c r="L28" s="2"/>
      <c r="M28" s="2"/>
      <c r="N28" s="2"/>
    </row>
    <row r="29" spans="1:14" x14ac:dyDescent="0.2">
      <c r="C29" s="30">
        <v>4</v>
      </c>
      <c r="D29" s="3">
        <v>15</v>
      </c>
      <c r="E29" s="27">
        <v>24.7</v>
      </c>
      <c r="F29" s="2"/>
      <c r="G29" s="17"/>
      <c r="H29" s="2"/>
      <c r="I29" s="2"/>
      <c r="J29" s="2"/>
      <c r="K29" s="2"/>
      <c r="L29" s="2"/>
      <c r="M29" s="2"/>
      <c r="N29" s="2"/>
    </row>
    <row r="30" spans="1:14" x14ac:dyDescent="0.2">
      <c r="C30" s="30">
        <v>4</v>
      </c>
      <c r="D30" s="3">
        <v>20</v>
      </c>
      <c r="E30" s="27">
        <v>26.5</v>
      </c>
      <c r="F30" s="7"/>
      <c r="G30" s="108" t="s">
        <v>13</v>
      </c>
      <c r="H30" s="109"/>
      <c r="I30" s="110"/>
      <c r="J30" s="2"/>
      <c r="K30" s="2"/>
      <c r="L30" s="2"/>
      <c r="M30" s="2"/>
      <c r="N30" s="2"/>
    </row>
    <row r="31" spans="1:14" x14ac:dyDescent="0.2">
      <c r="C31" s="30">
        <v>4</v>
      </c>
      <c r="D31" s="3">
        <v>25</v>
      </c>
      <c r="E31" s="27">
        <v>27.7</v>
      </c>
      <c r="F31" s="2"/>
      <c r="G31" s="111" t="s">
        <v>8</v>
      </c>
      <c r="H31" s="112"/>
      <c r="I31" s="113"/>
      <c r="J31" s="2"/>
      <c r="K31" s="2"/>
      <c r="L31" s="2"/>
      <c r="M31" s="2"/>
      <c r="N31" s="2"/>
    </row>
    <row r="32" spans="1:14" x14ac:dyDescent="0.2">
      <c r="C32" s="30">
        <v>4</v>
      </c>
      <c r="D32" s="3">
        <v>30</v>
      </c>
      <c r="E32" s="27">
        <v>28.5</v>
      </c>
      <c r="F32" s="2"/>
      <c r="G32" s="114" t="s">
        <v>11</v>
      </c>
      <c r="H32" s="115"/>
      <c r="I32" s="56">
        <v>16</v>
      </c>
      <c r="J32" s="2"/>
      <c r="K32" s="2"/>
      <c r="L32" s="2"/>
      <c r="M32" s="2"/>
      <c r="N32" s="2"/>
    </row>
    <row r="33" spans="3:14" ht="25.5" x14ac:dyDescent="0.2">
      <c r="C33" s="32">
        <v>4</v>
      </c>
      <c r="D33" s="4" t="s">
        <v>3</v>
      </c>
      <c r="E33" s="29">
        <v>29</v>
      </c>
      <c r="F33" s="2"/>
      <c r="G33" s="18" t="s">
        <v>0</v>
      </c>
      <c r="H33" s="22" t="s">
        <v>9</v>
      </c>
      <c r="I33" s="23" t="s">
        <v>4</v>
      </c>
      <c r="J33" s="2"/>
      <c r="K33" s="2"/>
      <c r="L33" s="2"/>
      <c r="M33" s="2"/>
      <c r="N33" s="2"/>
    </row>
    <row r="34" spans="3:14" x14ac:dyDescent="0.2">
      <c r="C34" s="30">
        <v>5</v>
      </c>
      <c r="D34" s="3">
        <v>5</v>
      </c>
      <c r="E34" s="27">
        <v>17</v>
      </c>
      <c r="F34" s="2"/>
      <c r="G34" s="24">
        <v>1.25</v>
      </c>
      <c r="H34" s="5">
        <f>(($I$32-15)/5)*($E$9-$E$8) +$E$8</f>
        <v>15.719999999999999</v>
      </c>
      <c r="I34" s="9">
        <v>15.8</v>
      </c>
      <c r="J34" s="2"/>
      <c r="K34" s="2"/>
      <c r="L34" s="2"/>
      <c r="M34" s="2"/>
      <c r="N34" s="2"/>
    </row>
    <row r="35" spans="3:14" x14ac:dyDescent="0.2">
      <c r="C35" s="30">
        <v>5</v>
      </c>
      <c r="D35" s="3">
        <v>10</v>
      </c>
      <c r="E35" s="27">
        <v>22.9</v>
      </c>
      <c r="F35" s="2"/>
      <c r="G35" s="24">
        <v>2</v>
      </c>
      <c r="H35" s="5">
        <f>(($I$32-15)/5)*($E$16-$E$15) +$E$15</f>
        <v>20.04</v>
      </c>
      <c r="I35" s="9">
        <v>21.6</v>
      </c>
      <c r="J35" s="2"/>
      <c r="K35" s="2"/>
      <c r="L35" s="2"/>
      <c r="M35" s="2"/>
      <c r="N35" s="2"/>
    </row>
    <row r="36" spans="3:14" x14ac:dyDescent="0.2">
      <c r="C36" s="30">
        <v>5</v>
      </c>
      <c r="D36" s="3">
        <v>15</v>
      </c>
      <c r="E36" s="27">
        <v>25.5</v>
      </c>
      <c r="F36" s="2"/>
      <c r="G36" s="24">
        <v>3</v>
      </c>
      <c r="H36" s="5">
        <f>(($I$32-15)/5)*($E$23-$E$22) +$E$22</f>
        <v>22.8</v>
      </c>
      <c r="I36" s="9">
        <v>26.5</v>
      </c>
      <c r="J36" s="2"/>
      <c r="K36" s="2"/>
      <c r="L36" s="2"/>
      <c r="M36" s="2"/>
      <c r="N36" s="2"/>
    </row>
    <row r="37" spans="3:14" x14ac:dyDescent="0.2">
      <c r="C37" s="30">
        <v>5</v>
      </c>
      <c r="D37" s="3">
        <v>20</v>
      </c>
      <c r="E37" s="27">
        <v>27.5</v>
      </c>
      <c r="F37" s="2"/>
      <c r="G37" s="24">
        <v>4</v>
      </c>
      <c r="H37" s="5">
        <f>(($I$32-15)/5)*($E$30-$E$29) +$E$29</f>
        <v>25.06</v>
      </c>
      <c r="I37" s="9">
        <v>29</v>
      </c>
      <c r="J37" s="2"/>
      <c r="K37" s="2"/>
      <c r="L37" s="2"/>
      <c r="M37" s="2"/>
      <c r="N37" s="2"/>
    </row>
    <row r="38" spans="3:14" x14ac:dyDescent="0.2">
      <c r="C38" s="30">
        <v>5</v>
      </c>
      <c r="D38" s="3">
        <v>25</v>
      </c>
      <c r="E38" s="27">
        <v>29</v>
      </c>
      <c r="F38" s="7"/>
      <c r="G38" s="24">
        <v>5</v>
      </c>
      <c r="H38" s="5">
        <f>(($I$32-15)/5)*($E$37-$E$36) +$E$36</f>
        <v>25.9</v>
      </c>
      <c r="I38" s="9">
        <v>30.1</v>
      </c>
      <c r="J38" s="2"/>
      <c r="K38" s="2"/>
      <c r="L38" s="2"/>
      <c r="M38" s="2"/>
      <c r="N38" s="2"/>
    </row>
    <row r="39" spans="3:14" x14ac:dyDescent="0.2">
      <c r="C39" s="30">
        <v>5</v>
      </c>
      <c r="D39" s="3">
        <v>30</v>
      </c>
      <c r="E39" s="27">
        <v>29.7</v>
      </c>
      <c r="F39" s="2"/>
      <c r="G39" s="25">
        <v>6</v>
      </c>
      <c r="H39" s="6">
        <f>(($I$32-15)/5)*($E$44-$E$43) +$E$43</f>
        <v>26.52</v>
      </c>
      <c r="I39" s="10">
        <v>30.3</v>
      </c>
      <c r="J39" s="2"/>
      <c r="K39" s="2"/>
      <c r="L39" s="2"/>
      <c r="M39" s="2"/>
      <c r="N39" s="2"/>
    </row>
    <row r="40" spans="3:14" x14ac:dyDescent="0.2">
      <c r="C40" s="32">
        <v>5</v>
      </c>
      <c r="D40" s="4" t="s">
        <v>3</v>
      </c>
      <c r="E40" s="29">
        <v>30.1</v>
      </c>
      <c r="F40" s="2"/>
      <c r="G40" s="17"/>
      <c r="H40" s="2"/>
      <c r="I40" s="2"/>
      <c r="J40" s="2"/>
      <c r="K40" s="2"/>
      <c r="L40" s="2"/>
      <c r="M40" s="2"/>
      <c r="N40" s="2"/>
    </row>
    <row r="41" spans="3:14" x14ac:dyDescent="0.2">
      <c r="C41" s="30">
        <v>6</v>
      </c>
      <c r="D41" s="3">
        <v>5</v>
      </c>
      <c r="E41" s="27">
        <v>17</v>
      </c>
      <c r="F41" s="2"/>
      <c r="G41" s="17"/>
      <c r="H41" s="2"/>
      <c r="I41" s="2"/>
      <c r="J41" s="2"/>
      <c r="K41" s="2"/>
      <c r="L41" s="2"/>
      <c r="M41" s="2"/>
      <c r="N41" s="2"/>
    </row>
    <row r="42" spans="3:14" x14ac:dyDescent="0.2">
      <c r="C42" s="26">
        <v>6</v>
      </c>
      <c r="D42" s="3">
        <v>10</v>
      </c>
      <c r="E42" s="27">
        <v>23.2</v>
      </c>
      <c r="F42" s="2"/>
      <c r="G42" s="17"/>
      <c r="H42" s="2"/>
      <c r="I42" s="2"/>
      <c r="J42" s="2"/>
      <c r="K42" s="2"/>
      <c r="L42" s="2"/>
      <c r="M42" s="2"/>
      <c r="N42" s="2"/>
    </row>
    <row r="43" spans="3:14" x14ac:dyDescent="0.2">
      <c r="C43" s="26">
        <v>6</v>
      </c>
      <c r="D43" s="3">
        <v>15</v>
      </c>
      <c r="E43" s="27">
        <v>26.1</v>
      </c>
      <c r="F43" s="2"/>
      <c r="G43" s="2"/>
      <c r="H43" s="2"/>
      <c r="I43" s="2"/>
      <c r="J43" s="2"/>
      <c r="K43" s="2"/>
      <c r="L43" s="2"/>
      <c r="M43" s="2"/>
      <c r="N43" s="2"/>
    </row>
    <row r="44" spans="3:14" x14ac:dyDescent="0.2">
      <c r="C44" s="26">
        <v>6</v>
      </c>
      <c r="D44" s="3">
        <v>20</v>
      </c>
      <c r="E44" s="27">
        <v>28.2</v>
      </c>
      <c r="F44" s="2"/>
      <c r="G44" s="2"/>
      <c r="H44" s="2"/>
      <c r="I44" s="2"/>
      <c r="J44" s="2"/>
      <c r="K44" s="2"/>
      <c r="L44" s="2"/>
      <c r="M44" s="2"/>
      <c r="N44" s="2"/>
    </row>
    <row r="45" spans="3:14" x14ac:dyDescent="0.2">
      <c r="C45" s="26">
        <v>6</v>
      </c>
      <c r="D45" s="3">
        <v>25</v>
      </c>
      <c r="E45" s="27">
        <v>29.5</v>
      </c>
      <c r="F45" s="2"/>
      <c r="G45" s="2"/>
      <c r="H45" s="2"/>
      <c r="I45" s="2"/>
      <c r="J45" s="2"/>
      <c r="K45" s="2"/>
      <c r="L45" s="2"/>
      <c r="M45" s="2"/>
      <c r="N45" s="2"/>
    </row>
    <row r="46" spans="3:14" x14ac:dyDescent="0.2">
      <c r="C46" s="26">
        <v>6</v>
      </c>
      <c r="D46" s="3">
        <v>30</v>
      </c>
      <c r="E46" s="27">
        <v>30.1</v>
      </c>
      <c r="F46" s="7"/>
      <c r="G46" s="2"/>
      <c r="H46" s="2"/>
      <c r="I46" s="2"/>
      <c r="J46" s="2"/>
      <c r="K46" s="2"/>
      <c r="L46" s="2"/>
      <c r="M46" s="2"/>
      <c r="N46" s="2"/>
    </row>
    <row r="47" spans="3:14" x14ac:dyDescent="0.2">
      <c r="C47" s="28">
        <v>6</v>
      </c>
      <c r="D47" s="4" t="s">
        <v>3</v>
      </c>
      <c r="E47" s="29">
        <v>30.3</v>
      </c>
      <c r="F47" s="2"/>
      <c r="G47" s="2"/>
      <c r="H47" s="2"/>
      <c r="I47" s="2"/>
      <c r="J47" s="2"/>
      <c r="K47" s="2"/>
      <c r="L47" s="2"/>
      <c r="M47" s="2"/>
      <c r="N47" s="2"/>
    </row>
    <row r="48" spans="3:14" x14ac:dyDescent="0.2"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</row>
    <row r="49" spans="3:14" x14ac:dyDescent="0.2"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</row>
    <row r="50" spans="3:14" x14ac:dyDescent="0.2"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</row>
    <row r="51" spans="3:14" x14ac:dyDescent="0.2"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</row>
    <row r="52" spans="3:14" x14ac:dyDescent="0.2">
      <c r="C52" s="7"/>
      <c r="D52" s="7"/>
      <c r="E52" s="2"/>
      <c r="F52" s="2"/>
      <c r="G52" s="2"/>
      <c r="H52" s="2"/>
      <c r="I52" s="2"/>
      <c r="J52" s="2"/>
      <c r="K52" s="2"/>
      <c r="L52" s="2"/>
      <c r="M52" s="2"/>
      <c r="N52" s="2"/>
    </row>
    <row r="53" spans="3:14" x14ac:dyDescent="0.2">
      <c r="C53" s="20"/>
      <c r="D53" s="20"/>
      <c r="E53" s="2"/>
      <c r="F53" s="2"/>
      <c r="G53" s="2"/>
      <c r="H53" s="2"/>
      <c r="I53" s="2"/>
      <c r="J53" s="2"/>
      <c r="K53" s="2"/>
      <c r="L53" s="2"/>
      <c r="M53" s="2"/>
      <c r="N53" s="2"/>
    </row>
    <row r="54" spans="3:14" x14ac:dyDescent="0.2"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</row>
    <row r="55" spans="3:14" x14ac:dyDescent="0.2"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</row>
    <row r="56" spans="3:14" x14ac:dyDescent="0.2"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</row>
    <row r="57" spans="3:14" x14ac:dyDescent="0.2"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</row>
    <row r="58" spans="3:14" x14ac:dyDescent="0.2"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</row>
    <row r="59" spans="3:14" x14ac:dyDescent="0.2">
      <c r="C59" s="2"/>
      <c r="D59" s="2"/>
      <c r="F59" s="2"/>
      <c r="G59" s="2"/>
      <c r="H59" s="2"/>
      <c r="I59" s="2"/>
      <c r="J59" s="2"/>
      <c r="K59" s="2"/>
      <c r="L59" s="2"/>
      <c r="M59" s="2"/>
      <c r="N59" s="2"/>
    </row>
    <row r="60" spans="3:14" x14ac:dyDescent="0.2">
      <c r="C60" s="7"/>
      <c r="D60" s="7"/>
      <c r="F60" s="2"/>
      <c r="G60" s="2"/>
      <c r="H60" s="2"/>
      <c r="I60" s="2"/>
      <c r="J60" s="2"/>
      <c r="K60" s="2"/>
      <c r="L60" s="2"/>
      <c r="M60" s="2"/>
      <c r="N60" s="2"/>
    </row>
    <row r="61" spans="3:14" x14ac:dyDescent="0.2">
      <c r="C61" s="20"/>
      <c r="D61" s="20"/>
      <c r="F61" s="2"/>
      <c r="G61" s="2"/>
      <c r="I61" s="2"/>
      <c r="J61" s="2"/>
      <c r="K61" s="2"/>
      <c r="L61" s="2"/>
      <c r="M61" s="2"/>
      <c r="N61" s="2"/>
    </row>
    <row r="62" spans="3:14" x14ac:dyDescent="0.2">
      <c r="C62" s="2"/>
      <c r="D62" s="2"/>
      <c r="F62" s="2"/>
      <c r="G62" s="2"/>
      <c r="H62" s="21"/>
      <c r="I62" s="21"/>
      <c r="J62" s="2"/>
      <c r="K62" s="2"/>
      <c r="L62" s="2"/>
      <c r="M62" s="2"/>
      <c r="N62" s="2"/>
    </row>
    <row r="63" spans="3:14" x14ac:dyDescent="0.2">
      <c r="C63" s="2"/>
      <c r="D63" s="2"/>
      <c r="F63" s="2"/>
      <c r="G63" s="2"/>
      <c r="H63" s="2"/>
      <c r="I63" s="2"/>
      <c r="J63" s="2"/>
      <c r="K63" s="2"/>
      <c r="L63" s="2"/>
      <c r="M63" s="2"/>
      <c r="N63" s="2"/>
    </row>
    <row r="64" spans="3:14" x14ac:dyDescent="0.2">
      <c r="C64" s="2"/>
      <c r="D64" s="2"/>
      <c r="F64" s="2"/>
      <c r="G64" s="2"/>
      <c r="H64" s="2"/>
      <c r="I64" s="2"/>
      <c r="J64" s="2"/>
      <c r="K64" s="2"/>
      <c r="L64" s="2"/>
      <c r="M64" s="2"/>
      <c r="N64" s="2"/>
    </row>
    <row r="65" spans="3:14" x14ac:dyDescent="0.2">
      <c r="C65" s="2"/>
      <c r="D65" s="2"/>
      <c r="F65" s="2"/>
      <c r="G65" s="2"/>
      <c r="H65" s="2"/>
      <c r="I65" s="2"/>
      <c r="J65" s="2"/>
      <c r="K65" s="2"/>
      <c r="L65" s="2"/>
      <c r="M65" s="2"/>
      <c r="N65" s="2"/>
    </row>
    <row r="66" spans="3:14" x14ac:dyDescent="0.2">
      <c r="C66" s="2"/>
      <c r="D66" s="2"/>
      <c r="F66" s="2"/>
      <c r="G66" s="2"/>
      <c r="H66" s="2"/>
      <c r="I66" s="2"/>
      <c r="J66" s="2"/>
      <c r="K66" s="2"/>
      <c r="L66" s="2"/>
      <c r="M66" s="2"/>
      <c r="N66" s="2"/>
    </row>
    <row r="67" spans="3:14" x14ac:dyDescent="0.2">
      <c r="F67" s="2"/>
      <c r="G67" s="2"/>
      <c r="H67" s="2"/>
      <c r="I67" s="2"/>
      <c r="J67" s="2"/>
      <c r="K67" s="2"/>
      <c r="L67" s="2"/>
      <c r="M67" s="2"/>
      <c r="N67" s="2"/>
    </row>
    <row r="68" spans="3:14" x14ac:dyDescent="0.2">
      <c r="F68" s="2"/>
      <c r="G68" s="2"/>
      <c r="H68" s="2"/>
      <c r="I68" s="2"/>
      <c r="J68" s="21"/>
      <c r="K68" s="2"/>
      <c r="L68" s="2"/>
      <c r="M68" s="21"/>
      <c r="N68" s="2"/>
    </row>
    <row r="69" spans="3:14" x14ac:dyDescent="0.2">
      <c r="F69" s="2"/>
      <c r="G69" s="2"/>
      <c r="H69" s="2"/>
      <c r="I69" s="2"/>
      <c r="J69" s="21"/>
      <c r="K69" s="2"/>
      <c r="L69" s="2"/>
      <c r="M69" s="2"/>
      <c r="N69" s="2"/>
    </row>
    <row r="70" spans="3:14" x14ac:dyDescent="0.2">
      <c r="F70" s="2"/>
      <c r="G70" s="2"/>
      <c r="H70" s="2"/>
      <c r="I70" s="2"/>
      <c r="J70" s="21"/>
      <c r="K70" s="2"/>
      <c r="L70" s="2"/>
      <c r="M70" s="2"/>
      <c r="N70" s="2"/>
    </row>
    <row r="71" spans="3:14" x14ac:dyDescent="0.2">
      <c r="F71" s="2"/>
      <c r="G71" s="2"/>
      <c r="H71" s="2"/>
      <c r="I71" s="2"/>
      <c r="J71" s="2"/>
      <c r="K71" s="2"/>
      <c r="L71" s="2"/>
      <c r="M71" s="2"/>
      <c r="N71" s="2"/>
    </row>
    <row r="72" spans="3:14" x14ac:dyDescent="0.2">
      <c r="F72" s="2"/>
      <c r="G72" s="2"/>
      <c r="H72" s="2"/>
      <c r="I72" s="2"/>
      <c r="J72" s="2"/>
      <c r="K72" s="2"/>
      <c r="L72" s="2"/>
      <c r="M72" s="2"/>
      <c r="N72" s="2"/>
    </row>
    <row r="73" spans="3:14" x14ac:dyDescent="0.2">
      <c r="F73" s="2"/>
      <c r="G73" s="2"/>
      <c r="H73" s="2"/>
      <c r="I73" s="2"/>
      <c r="J73" s="2"/>
      <c r="K73" s="2"/>
      <c r="L73" s="2"/>
      <c r="M73" s="2"/>
      <c r="N73" s="2"/>
    </row>
    <row r="74" spans="3:14" x14ac:dyDescent="0.2">
      <c r="F74" s="2"/>
      <c r="G74" s="2"/>
      <c r="H74" s="2"/>
      <c r="I74" s="2"/>
      <c r="J74" s="2"/>
      <c r="K74" s="2"/>
      <c r="L74" s="2"/>
      <c r="M74" s="2"/>
      <c r="N74" s="2"/>
    </row>
    <row r="75" spans="3:14" x14ac:dyDescent="0.2">
      <c r="F75" s="2"/>
      <c r="J75" s="2"/>
      <c r="K75" s="2"/>
      <c r="L75" s="2"/>
      <c r="M75" s="2"/>
      <c r="N75" s="2"/>
    </row>
    <row r="76" spans="3:14" x14ac:dyDescent="0.2">
      <c r="F76" s="2"/>
      <c r="J76" s="2"/>
      <c r="K76" s="2"/>
      <c r="L76" s="2"/>
      <c r="M76" s="2"/>
      <c r="N76" s="2"/>
    </row>
    <row r="77" spans="3:14" x14ac:dyDescent="0.2">
      <c r="F77" s="2"/>
      <c r="J77" s="2"/>
      <c r="K77" s="2"/>
      <c r="L77" s="2"/>
      <c r="M77" s="2"/>
      <c r="N77" s="2"/>
    </row>
    <row r="78" spans="3:14" x14ac:dyDescent="0.2">
      <c r="F78" s="2"/>
      <c r="J78" s="2"/>
      <c r="K78" s="2"/>
      <c r="L78" s="2"/>
      <c r="M78" s="2"/>
      <c r="N78" s="2"/>
    </row>
    <row r="79" spans="3:14" x14ac:dyDescent="0.2">
      <c r="F79" s="2"/>
      <c r="J79" s="2"/>
      <c r="K79" s="2"/>
      <c r="L79" s="2"/>
      <c r="M79" s="2"/>
      <c r="N79" s="2"/>
    </row>
    <row r="80" spans="3:14" x14ac:dyDescent="0.2">
      <c r="F80" s="2"/>
      <c r="J80" s="2"/>
      <c r="K80" s="2"/>
      <c r="L80" s="2"/>
      <c r="M80" s="2"/>
      <c r="N80" s="2"/>
    </row>
    <row r="81" spans="6:14" x14ac:dyDescent="0.2">
      <c r="F81" s="2"/>
      <c r="J81" s="2"/>
      <c r="K81" s="2"/>
      <c r="L81" s="2"/>
      <c r="M81" s="2"/>
      <c r="N81" s="2"/>
    </row>
    <row r="82" spans="6:14" x14ac:dyDescent="0.2">
      <c r="F82" s="2"/>
      <c r="J82" s="2"/>
      <c r="K82" s="2"/>
      <c r="L82" s="2"/>
      <c r="M82" s="2"/>
      <c r="N82" s="2"/>
    </row>
    <row r="83" spans="6:14" x14ac:dyDescent="0.2">
      <c r="F83" s="2"/>
      <c r="J83" s="2"/>
      <c r="K83" s="2"/>
      <c r="L83" s="2"/>
      <c r="M83" s="2"/>
      <c r="N83" s="2"/>
    </row>
    <row r="84" spans="6:14" x14ac:dyDescent="0.2">
      <c r="F84" s="2"/>
      <c r="J84" s="2"/>
      <c r="K84" s="2"/>
      <c r="L84" s="2"/>
      <c r="M84" s="2"/>
      <c r="N84" s="2"/>
    </row>
    <row r="85" spans="6:14" x14ac:dyDescent="0.2">
      <c r="F85" s="2"/>
      <c r="J85" s="2"/>
      <c r="K85" s="2"/>
      <c r="L85" s="2"/>
      <c r="M85" s="2"/>
      <c r="N85" s="2"/>
    </row>
  </sheetData>
  <mergeCells count="9">
    <mergeCell ref="C4:E4"/>
    <mergeCell ref="G30:I30"/>
    <mergeCell ref="G31:I31"/>
    <mergeCell ref="G32:H32"/>
    <mergeCell ref="G18:I18"/>
    <mergeCell ref="G19:I19"/>
    <mergeCell ref="G20:H20"/>
    <mergeCell ref="G6:I6"/>
    <mergeCell ref="G7:I7"/>
  </mergeCells>
  <phoneticPr fontId="2" type="noConversion"/>
  <pageMargins left="0.75" right="0.75" top="1" bottom="1" header="0.5" footer="0.5"/>
  <pageSetup scale="125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7"/>
  <sheetViews>
    <sheetView topLeftCell="A16" workbookViewId="0">
      <selection activeCell="G41" sqref="G41"/>
    </sheetView>
  </sheetViews>
  <sheetFormatPr defaultColWidth="9.140625" defaultRowHeight="12.75" x14ac:dyDescent="0.2"/>
  <cols>
    <col min="1" max="1" width="2.5703125" style="83" customWidth="1"/>
    <col min="2" max="16384" width="9.140625" style="86"/>
  </cols>
  <sheetData>
    <row r="1" spans="1:10" ht="20.100000000000001" customHeight="1" x14ac:dyDescent="0.2">
      <c r="B1" s="84" t="s">
        <v>75</v>
      </c>
      <c r="C1" s="85"/>
      <c r="D1" s="85"/>
      <c r="E1" s="85"/>
      <c r="F1" s="85"/>
      <c r="G1" s="85"/>
      <c r="H1" s="85"/>
      <c r="I1" s="85"/>
      <c r="J1" s="85"/>
    </row>
    <row r="2" spans="1:10" ht="20.100000000000001" customHeight="1" x14ac:dyDescent="0.2">
      <c r="B2" s="84"/>
      <c r="C2" s="85"/>
      <c r="D2" s="85"/>
      <c r="E2" s="85"/>
      <c r="F2" s="85"/>
      <c r="G2" s="85"/>
      <c r="H2" s="85"/>
      <c r="I2" s="85"/>
      <c r="J2" s="85"/>
    </row>
    <row r="3" spans="1:10" ht="20.100000000000001" customHeight="1" x14ac:dyDescent="0.2">
      <c r="A3" s="83">
        <v>1</v>
      </c>
      <c r="B3" s="84" t="s">
        <v>77</v>
      </c>
      <c r="C3" s="85"/>
      <c r="D3" s="85"/>
      <c r="E3" s="85"/>
      <c r="F3" s="85"/>
      <c r="G3" s="85"/>
      <c r="H3" s="85"/>
      <c r="I3" s="85"/>
      <c r="J3" s="85"/>
    </row>
    <row r="4" spans="1:10" ht="20.100000000000001" customHeight="1" x14ac:dyDescent="0.2">
      <c r="B4" s="84" t="s">
        <v>79</v>
      </c>
      <c r="C4" s="85"/>
      <c r="D4" s="85"/>
      <c r="E4" s="85"/>
      <c r="F4" s="85"/>
      <c r="G4" s="85"/>
      <c r="H4" s="85"/>
      <c r="I4" s="85"/>
      <c r="J4" s="85"/>
    </row>
    <row r="5" spans="1:10" ht="20.100000000000001" customHeight="1" x14ac:dyDescent="0.2">
      <c r="B5" s="84" t="s">
        <v>74</v>
      </c>
      <c r="C5" s="85"/>
      <c r="D5" s="85"/>
      <c r="E5" s="85"/>
      <c r="F5" s="85"/>
      <c r="G5" s="85"/>
      <c r="H5" s="85"/>
      <c r="I5" s="85"/>
      <c r="J5" s="85"/>
    </row>
    <row r="6" spans="1:10" ht="20.100000000000001" customHeight="1" x14ac:dyDescent="0.2">
      <c r="B6" s="84" t="s">
        <v>80</v>
      </c>
      <c r="C6" s="85"/>
      <c r="D6" s="85"/>
      <c r="E6" s="85"/>
      <c r="F6" s="85"/>
      <c r="G6" s="85"/>
      <c r="H6" s="85"/>
      <c r="I6" s="85"/>
      <c r="J6" s="85"/>
    </row>
    <row r="7" spans="1:10" ht="20.100000000000001" customHeight="1" x14ac:dyDescent="0.2">
      <c r="B7" s="84"/>
      <c r="C7" s="85"/>
      <c r="D7" s="85"/>
      <c r="E7" s="85"/>
      <c r="F7" s="85"/>
      <c r="G7" s="85"/>
      <c r="H7" s="85"/>
      <c r="I7" s="85"/>
      <c r="J7" s="85"/>
    </row>
    <row r="8" spans="1:10" ht="20.100000000000001" customHeight="1" x14ac:dyDescent="0.2">
      <c r="A8" s="83">
        <v>2</v>
      </c>
      <c r="B8" s="84" t="s">
        <v>78</v>
      </c>
      <c r="C8" s="85"/>
      <c r="D8" s="85"/>
      <c r="E8" s="85"/>
      <c r="F8" s="85"/>
      <c r="G8" s="85"/>
      <c r="H8" s="85"/>
      <c r="I8" s="85"/>
      <c r="J8" s="85"/>
    </row>
    <row r="9" spans="1:10" ht="20.100000000000001" customHeight="1" x14ac:dyDescent="0.2">
      <c r="B9" s="84" t="s">
        <v>87</v>
      </c>
      <c r="C9" s="85"/>
      <c r="D9" s="85"/>
      <c r="E9" s="85"/>
      <c r="F9" s="85"/>
      <c r="G9" s="85"/>
      <c r="H9" s="85"/>
      <c r="I9" s="85"/>
      <c r="J9" s="85"/>
    </row>
    <row r="10" spans="1:10" ht="20.100000000000001" customHeight="1" x14ac:dyDescent="0.2">
      <c r="B10" s="84" t="s">
        <v>74</v>
      </c>
      <c r="C10" s="85"/>
      <c r="D10" s="85"/>
      <c r="E10" s="85"/>
      <c r="F10" s="85"/>
      <c r="G10" s="85"/>
      <c r="H10" s="85"/>
      <c r="I10" s="85"/>
      <c r="J10" s="85"/>
    </row>
    <row r="11" spans="1:10" ht="20.100000000000001" customHeight="1" x14ac:dyDescent="0.2">
      <c r="B11" s="84" t="s">
        <v>88</v>
      </c>
      <c r="C11" s="85"/>
      <c r="D11" s="85"/>
      <c r="E11" s="85"/>
      <c r="F11" s="85"/>
      <c r="G11" s="85"/>
      <c r="H11" s="85"/>
      <c r="I11" s="85"/>
      <c r="J11" s="85"/>
    </row>
    <row r="12" spans="1:10" ht="20.100000000000001" customHeight="1" x14ac:dyDescent="0.2">
      <c r="B12" s="84"/>
      <c r="C12" s="85"/>
      <c r="D12" s="85"/>
      <c r="E12" s="85"/>
      <c r="F12" s="85"/>
      <c r="G12" s="85"/>
      <c r="H12" s="85"/>
      <c r="I12" s="85"/>
      <c r="J12" s="85"/>
    </row>
    <row r="13" spans="1:10" ht="20.100000000000001" customHeight="1" x14ac:dyDescent="0.2">
      <c r="A13" s="83">
        <v>3</v>
      </c>
      <c r="B13" s="84" t="s">
        <v>81</v>
      </c>
      <c r="C13" s="85"/>
      <c r="D13" s="85"/>
      <c r="E13" s="85"/>
      <c r="F13" s="85"/>
      <c r="G13" s="85"/>
      <c r="H13" s="85"/>
      <c r="I13" s="85"/>
      <c r="J13" s="85"/>
    </row>
    <row r="14" spans="1:10" ht="20.100000000000001" customHeight="1" x14ac:dyDescent="0.2">
      <c r="B14" s="81" t="s">
        <v>82</v>
      </c>
      <c r="C14" s="85"/>
      <c r="D14" s="85"/>
      <c r="E14" s="85"/>
      <c r="F14" s="85"/>
      <c r="G14" s="85"/>
      <c r="H14" s="85"/>
      <c r="I14" s="85"/>
      <c r="J14" s="85"/>
    </row>
    <row r="15" spans="1:10" ht="20.100000000000001" customHeight="1" x14ac:dyDescent="0.2">
      <c r="B15" s="84" t="s">
        <v>74</v>
      </c>
      <c r="C15" s="85"/>
      <c r="D15" s="85"/>
      <c r="E15" s="85"/>
      <c r="F15" s="85"/>
      <c r="G15" s="85"/>
      <c r="H15" s="85"/>
      <c r="I15" s="85"/>
      <c r="J15" s="85"/>
    </row>
    <row r="16" spans="1:10" ht="20.100000000000001" customHeight="1" x14ac:dyDescent="0.2">
      <c r="B16" s="84" t="s">
        <v>76</v>
      </c>
      <c r="C16" s="85"/>
      <c r="D16" s="85"/>
      <c r="E16" s="85"/>
      <c r="F16" s="85"/>
      <c r="G16" s="85"/>
      <c r="H16" s="85"/>
      <c r="I16" s="85"/>
      <c r="J16" s="85"/>
    </row>
    <row r="17" spans="1:14" ht="20.100000000000001" customHeight="1" x14ac:dyDescent="0.2">
      <c r="B17" s="84"/>
      <c r="C17" s="85"/>
      <c r="D17" s="85"/>
      <c r="E17" s="85"/>
      <c r="F17" s="85"/>
      <c r="G17" s="85"/>
      <c r="H17" s="85"/>
      <c r="I17" s="85"/>
      <c r="J17" s="85"/>
    </row>
    <row r="18" spans="1:14" ht="20.100000000000001" customHeight="1" x14ac:dyDescent="0.2">
      <c r="A18" s="83">
        <v>4</v>
      </c>
      <c r="B18" s="84" t="s">
        <v>83</v>
      </c>
      <c r="C18" s="85"/>
      <c r="D18" s="85"/>
      <c r="E18" s="85"/>
      <c r="F18" s="85"/>
      <c r="G18" s="85"/>
      <c r="H18" s="85"/>
      <c r="I18" s="85"/>
      <c r="J18" s="85"/>
    </row>
    <row r="19" spans="1:14" ht="20.100000000000001" customHeight="1" x14ac:dyDescent="0.2">
      <c r="B19" s="84" t="s">
        <v>84</v>
      </c>
      <c r="C19" s="85"/>
      <c r="D19" s="85"/>
      <c r="E19" s="85"/>
      <c r="F19" s="85"/>
      <c r="G19" s="85"/>
      <c r="H19" s="85"/>
      <c r="I19" s="85"/>
      <c r="J19" s="85"/>
    </row>
    <row r="20" spans="1:14" ht="20.100000000000001" customHeight="1" x14ac:dyDescent="0.2">
      <c r="B20" s="87" t="s">
        <v>74</v>
      </c>
      <c r="D20" s="85"/>
      <c r="E20" s="85"/>
      <c r="F20" s="85"/>
      <c r="G20" s="85"/>
      <c r="H20" s="85"/>
      <c r="I20" s="85"/>
      <c r="J20" s="85"/>
    </row>
    <row r="21" spans="1:14" ht="20.100000000000001" customHeight="1" x14ac:dyDescent="0.25">
      <c r="B21" s="88" t="s">
        <v>89</v>
      </c>
      <c r="C21" s="88"/>
      <c r="D21" s="88"/>
      <c r="E21" s="88"/>
      <c r="F21" s="88"/>
      <c r="G21" s="88"/>
      <c r="H21" s="88"/>
      <c r="I21" s="88"/>
      <c r="J21" s="88"/>
    </row>
    <row r="22" spans="1:14" ht="30" customHeight="1" x14ac:dyDescent="0.2">
      <c r="B22" s="117" t="s">
        <v>90</v>
      </c>
      <c r="C22" s="117"/>
      <c r="D22" s="117"/>
      <c r="E22" s="117"/>
      <c r="F22" s="117"/>
      <c r="G22" s="117"/>
      <c r="H22" s="117"/>
      <c r="I22" s="117"/>
      <c r="J22" s="117"/>
      <c r="K22" s="117"/>
      <c r="L22" s="117"/>
      <c r="M22" s="117"/>
      <c r="N22" s="117"/>
    </row>
    <row r="23" spans="1:14" ht="20.100000000000001" customHeight="1" x14ac:dyDescent="0.25">
      <c r="B23" s="88" t="s">
        <v>91</v>
      </c>
      <c r="C23" s="88"/>
      <c r="D23" s="88"/>
      <c r="E23" s="88"/>
      <c r="F23" s="88"/>
      <c r="G23" s="88"/>
      <c r="H23" s="88"/>
      <c r="I23" s="88"/>
      <c r="J23" s="88"/>
    </row>
    <row r="24" spans="1:14" ht="20.100000000000001" customHeight="1" x14ac:dyDescent="0.2">
      <c r="B24" s="88"/>
      <c r="C24" s="88"/>
      <c r="D24" s="88"/>
      <c r="E24" s="88"/>
      <c r="F24" s="88"/>
      <c r="G24" s="88"/>
      <c r="H24" s="88"/>
      <c r="I24" s="88"/>
      <c r="J24" s="88"/>
    </row>
    <row r="25" spans="1:14" ht="30" customHeight="1" x14ac:dyDescent="0.2">
      <c r="A25" s="83">
        <v>5</v>
      </c>
      <c r="B25" s="117" t="s">
        <v>92</v>
      </c>
      <c r="C25" s="117"/>
      <c r="D25" s="117"/>
      <c r="E25" s="117"/>
      <c r="F25" s="117"/>
      <c r="G25" s="117"/>
      <c r="H25" s="117"/>
      <c r="I25" s="117"/>
      <c r="J25" s="117"/>
      <c r="K25" s="117"/>
      <c r="L25" s="117"/>
      <c r="M25" s="117"/>
      <c r="N25" s="117"/>
    </row>
    <row r="26" spans="1:14" ht="20.100000000000001" customHeight="1" x14ac:dyDescent="0.2">
      <c r="B26" s="88"/>
      <c r="C26" s="88"/>
      <c r="D26" s="88"/>
      <c r="E26" s="88"/>
      <c r="F26" s="88"/>
      <c r="G26" s="88"/>
      <c r="H26" s="88"/>
      <c r="I26" s="88"/>
      <c r="J26" s="88"/>
    </row>
    <row r="27" spans="1:14" ht="30" customHeight="1" x14ac:dyDescent="0.2">
      <c r="A27" s="83">
        <v>6</v>
      </c>
      <c r="B27" s="117" t="s">
        <v>93</v>
      </c>
      <c r="C27" s="117"/>
      <c r="D27" s="117"/>
      <c r="E27" s="117"/>
      <c r="F27" s="117"/>
      <c r="G27" s="117"/>
      <c r="H27" s="117"/>
      <c r="I27" s="117"/>
      <c r="J27" s="117"/>
      <c r="K27" s="117"/>
      <c r="L27" s="117"/>
      <c r="M27" s="117"/>
      <c r="N27" s="117"/>
    </row>
    <row r="28" spans="1:14" ht="20.100000000000001" customHeight="1" x14ac:dyDescent="0.2"/>
    <row r="29" spans="1:14" ht="20.100000000000001" customHeight="1" x14ac:dyDescent="0.2">
      <c r="A29" s="89">
        <v>7</v>
      </c>
      <c r="B29" s="90" t="s">
        <v>94</v>
      </c>
      <c r="C29" s="91"/>
      <c r="D29" s="91"/>
      <c r="E29" s="91"/>
      <c r="F29" s="91"/>
      <c r="G29" s="91"/>
      <c r="H29" s="91"/>
      <c r="I29" s="91"/>
      <c r="J29" s="91"/>
      <c r="K29" s="91"/>
      <c r="L29" s="91"/>
      <c r="M29" s="91"/>
      <c r="N29" s="91"/>
    </row>
    <row r="30" spans="1:14" ht="20.100000000000001" customHeight="1" x14ac:dyDescent="0.2">
      <c r="A30" s="89"/>
      <c r="B30" s="90" t="s">
        <v>95</v>
      </c>
      <c r="C30" s="91"/>
      <c r="D30" s="91"/>
      <c r="E30" s="91"/>
      <c r="F30" s="91"/>
      <c r="G30" s="91"/>
      <c r="H30" s="91"/>
      <c r="I30" s="91"/>
      <c r="J30" s="91"/>
      <c r="K30" s="91"/>
      <c r="L30" s="91"/>
      <c r="M30" s="91"/>
      <c r="N30" s="91"/>
    </row>
    <row r="31" spans="1:14" ht="20.100000000000001" customHeight="1" x14ac:dyDescent="0.2">
      <c r="A31" s="89"/>
      <c r="B31" s="91"/>
      <c r="C31" s="91"/>
      <c r="D31" s="91"/>
      <c r="E31" s="91"/>
      <c r="F31" s="91"/>
      <c r="G31" s="91"/>
      <c r="H31" s="91"/>
      <c r="I31" s="91"/>
      <c r="J31" s="91"/>
      <c r="K31" s="91"/>
      <c r="L31" s="91"/>
      <c r="M31" s="91"/>
      <c r="N31" s="91"/>
    </row>
    <row r="32" spans="1:14" ht="21" customHeight="1" x14ac:dyDescent="0.2">
      <c r="A32" s="89">
        <v>8</v>
      </c>
      <c r="B32" s="118" t="s">
        <v>96</v>
      </c>
      <c r="C32" s="118"/>
      <c r="D32" s="118"/>
      <c r="E32" s="118"/>
      <c r="F32" s="118"/>
      <c r="G32" s="118"/>
      <c r="H32" s="118"/>
      <c r="I32" s="118"/>
      <c r="J32" s="118"/>
      <c r="K32" s="118"/>
      <c r="L32" s="118"/>
      <c r="M32" s="118"/>
      <c r="N32" s="118"/>
    </row>
    <row r="33" spans="1:14" ht="20.100000000000001" customHeight="1" x14ac:dyDescent="0.2">
      <c r="A33" s="89"/>
      <c r="B33" s="90" t="s">
        <v>97</v>
      </c>
      <c r="C33" s="92"/>
      <c r="D33" s="92"/>
      <c r="E33" s="92"/>
      <c r="F33" s="92"/>
      <c r="G33" s="92"/>
      <c r="H33" s="91"/>
      <c r="I33" s="91"/>
      <c r="J33" s="91"/>
      <c r="K33" s="91"/>
      <c r="L33" s="91"/>
      <c r="M33" s="91"/>
      <c r="N33" s="91"/>
    </row>
    <row r="34" spans="1:14" ht="20.100000000000001" customHeight="1" x14ac:dyDescent="0.2">
      <c r="A34" s="92"/>
      <c r="B34" s="93"/>
      <c r="C34" s="93"/>
      <c r="D34" s="93"/>
      <c r="E34" s="93"/>
      <c r="F34" s="94"/>
      <c r="G34" s="95"/>
      <c r="H34" s="91"/>
      <c r="I34" s="91"/>
      <c r="J34" s="91"/>
      <c r="K34" s="91"/>
      <c r="L34" s="91"/>
      <c r="M34" s="91"/>
      <c r="N34" s="91"/>
    </row>
    <row r="35" spans="1:14" ht="30" customHeight="1" x14ac:dyDescent="0.2">
      <c r="A35" s="93">
        <v>9</v>
      </c>
      <c r="B35" s="118" t="s">
        <v>98</v>
      </c>
      <c r="C35" s="118"/>
      <c r="D35" s="118"/>
      <c r="E35" s="118"/>
      <c r="F35" s="118"/>
      <c r="G35" s="118"/>
      <c r="H35" s="118"/>
      <c r="I35" s="118"/>
      <c r="J35" s="118"/>
      <c r="K35" s="118"/>
      <c r="L35" s="118"/>
      <c r="M35" s="118"/>
      <c r="N35" s="118"/>
    </row>
    <row r="36" spans="1:14" ht="20.100000000000001" customHeight="1" x14ac:dyDescent="0.2">
      <c r="A36" s="89"/>
      <c r="B36" s="116" t="s">
        <v>99</v>
      </c>
      <c r="C36" s="116"/>
      <c r="D36" s="91"/>
      <c r="E36" s="91"/>
      <c r="F36" s="91"/>
      <c r="G36" s="91"/>
      <c r="H36" s="91"/>
      <c r="I36" s="91"/>
      <c r="J36" s="91"/>
      <c r="K36" s="91"/>
      <c r="L36" s="91"/>
      <c r="M36" s="91"/>
      <c r="N36" s="91"/>
    </row>
    <row r="37" spans="1:14" ht="20.100000000000001" customHeight="1" x14ac:dyDescent="0.2"/>
  </sheetData>
  <mergeCells count="6">
    <mergeCell ref="B36:C36"/>
    <mergeCell ref="B22:N22"/>
    <mergeCell ref="B25:N25"/>
    <mergeCell ref="B27:N27"/>
    <mergeCell ref="B32:N32"/>
    <mergeCell ref="B35:N3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3</vt:i4>
      </vt:variant>
      <vt:variant>
        <vt:lpstr>Charts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RainExample</vt:lpstr>
      <vt:lpstr>Velocity vs. fall height</vt:lpstr>
      <vt:lpstr>Calc Narrative</vt:lpstr>
      <vt:lpstr>RainExampleChart</vt:lpstr>
      <vt:lpstr>'Velocity vs. fall height'!Print_Area</vt:lpstr>
    </vt:vector>
  </TitlesOfParts>
  <Company>ENGINEERS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Robeson</dc:creator>
  <cp:lastModifiedBy>DiCicco, Jill</cp:lastModifiedBy>
  <cp:lastPrinted>2019-03-12T18:43:41Z</cp:lastPrinted>
  <dcterms:created xsi:type="dcterms:W3CDTF">2008-09-05T15:43:59Z</dcterms:created>
  <dcterms:modified xsi:type="dcterms:W3CDTF">2020-08-11T17:49:21Z</dcterms:modified>
</cp:coreProperties>
</file>